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861082F6-F65E-4EFF-A4EF-6487D1A585F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kapitulace stavby" sheetId="1" r:id="rId1"/>
    <sheet name="SO 01 - Lokalita 7" sheetId="2" r:id="rId2"/>
    <sheet name="Pokyny pro vyplnění" sheetId="3" r:id="rId3"/>
  </sheets>
  <definedNames>
    <definedName name="_xlnm._FilterDatabase" localSheetId="1" hidden="1">'SO 01 - Lokalita 7'!$C$89:$K$319</definedName>
    <definedName name="_xlnm.Print_Titles" localSheetId="0">'Rekapitulace stavby'!$52:$52</definedName>
    <definedName name="_xlnm.Print_Titles" localSheetId="1">'SO 01 - Lokalita 7'!$89:$89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1">'SO 01 - Lokalita 7'!$C$4:$J$39,'SO 01 - Lokalita 7'!$C$45:$J$71,'SO 01 - Lokalita 7'!$C$77:$K$319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/>
  <c r="BI319" i="2"/>
  <c r="BH319" i="2"/>
  <c r="BG319" i="2"/>
  <c r="BF319" i="2"/>
  <c r="T319" i="2"/>
  <c r="T318" i="2"/>
  <c r="R319" i="2"/>
  <c r="R318" i="2" s="1"/>
  <c r="P319" i="2"/>
  <c r="P318" i="2" s="1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299" i="2"/>
  <c r="BH299" i="2"/>
  <c r="BG299" i="2"/>
  <c r="BF299" i="2"/>
  <c r="T299" i="2"/>
  <c r="T298" i="2"/>
  <c r="R299" i="2"/>
  <c r="R298" i="2"/>
  <c r="P299" i="2"/>
  <c r="P298" i="2"/>
  <c r="BI295" i="2"/>
  <c r="BH295" i="2"/>
  <c r="BG295" i="2"/>
  <c r="BF295" i="2"/>
  <c r="T295" i="2"/>
  <c r="R295" i="2"/>
  <c r="P295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09" i="2"/>
  <c r="BH109" i="2"/>
  <c r="BG109" i="2"/>
  <c r="BF109" i="2"/>
  <c r="T109" i="2"/>
  <c r="R109" i="2"/>
  <c r="P109" i="2"/>
  <c r="BI105" i="2"/>
  <c r="BH105" i="2"/>
  <c r="BG105" i="2"/>
  <c r="BF105" i="2"/>
  <c r="T105" i="2"/>
  <c r="R105" i="2"/>
  <c r="P105" i="2"/>
  <c r="BI101" i="2"/>
  <c r="BH101" i="2"/>
  <c r="BG101" i="2"/>
  <c r="BF101" i="2"/>
  <c r="T101" i="2"/>
  <c r="R101" i="2"/>
  <c r="P101" i="2"/>
  <c r="BI97" i="2"/>
  <c r="BH97" i="2"/>
  <c r="BG97" i="2"/>
  <c r="BF97" i="2"/>
  <c r="T97" i="2"/>
  <c r="R97" i="2"/>
  <c r="P97" i="2"/>
  <c r="BI93" i="2"/>
  <c r="BH93" i="2"/>
  <c r="BG93" i="2"/>
  <c r="BF93" i="2"/>
  <c r="T93" i="2"/>
  <c r="R93" i="2"/>
  <c r="P93" i="2"/>
  <c r="J87" i="2"/>
  <c r="J86" i="2"/>
  <c r="F86" i="2"/>
  <c r="F84" i="2"/>
  <c r="E82" i="2"/>
  <c r="J55" i="2"/>
  <c r="J54" i="2"/>
  <c r="F54" i="2"/>
  <c r="F52" i="2"/>
  <c r="E50" i="2"/>
  <c r="J18" i="2"/>
  <c r="E18" i="2"/>
  <c r="F87" i="2" s="1"/>
  <c r="J17" i="2"/>
  <c r="J12" i="2"/>
  <c r="J84" i="2"/>
  <c r="E7" i="2"/>
  <c r="E48" i="2" s="1"/>
  <c r="L50" i="1"/>
  <c r="AM50" i="1"/>
  <c r="AM49" i="1"/>
  <c r="L49" i="1"/>
  <c r="AM47" i="1"/>
  <c r="L47" i="1"/>
  <c r="L45" i="1"/>
  <c r="L44" i="1"/>
  <c r="J250" i="2"/>
  <c r="J113" i="2"/>
  <c r="J240" i="2"/>
  <c r="J116" i="2"/>
  <c r="BK290" i="2"/>
  <c r="J162" i="2"/>
  <c r="BK151" i="2"/>
  <c r="J205" i="2"/>
  <c r="BK93" i="2"/>
  <c r="J151" i="2"/>
  <c r="J197" i="2"/>
  <c r="BK314" i="2"/>
  <c r="BK187" i="2"/>
  <c r="BK209" i="2"/>
  <c r="BK288" i="2"/>
  <c r="J165" i="2"/>
  <c r="BK193" i="2"/>
  <c r="BK116" i="2"/>
  <c r="J272" i="2"/>
  <c r="BK142" i="2"/>
  <c r="J139" i="2"/>
  <c r="BK231" i="2"/>
  <c r="J266" i="2"/>
  <c r="J311" i="2"/>
  <c r="J246" i="2"/>
  <c r="J225" i="2"/>
  <c r="J283" i="2"/>
  <c r="BK319" i="2"/>
  <c r="BK113" i="2"/>
  <c r="BK109" i="2"/>
  <c r="BK242" i="2"/>
  <c r="J278" i="2"/>
  <c r="BK101" i="2"/>
  <c r="J281" i="2"/>
  <c r="J307" i="2"/>
  <c r="BK97" i="2"/>
  <c r="J213" i="2"/>
  <c r="BK270" i="2"/>
  <c r="J168" i="2"/>
  <c r="J134" i="2"/>
  <c r="J187" i="2"/>
  <c r="J190" i="2"/>
  <c r="BK272" i="2"/>
  <c r="BK105" i="2"/>
  <c r="BK147" i="2"/>
  <c r="BK257" i="2"/>
  <c r="J147" i="2"/>
  <c r="BK227" i="2"/>
  <c r="J276" i="2"/>
  <c r="J260" i="2"/>
  <c r="J264" i="2"/>
  <c r="J242" i="2"/>
  <c r="BK250" i="2"/>
  <c r="J257" i="2"/>
  <c r="BK201" i="2"/>
  <c r="BK175" i="2"/>
  <c r="J109" i="2"/>
  <c r="J144" i="2"/>
  <c r="BK306" i="2"/>
  <c r="J142" i="2"/>
  <c r="BK240" i="2"/>
  <c r="BK190" i="2"/>
  <c r="J221" i="2"/>
  <c r="J217" i="2"/>
  <c r="J234" i="2"/>
  <c r="J270" i="2"/>
  <c r="BK281" i="2"/>
  <c r="BK162" i="2"/>
  <c r="J193" i="2"/>
  <c r="BK246" i="2"/>
  <c r="BK283" i="2"/>
  <c r="J101" i="2"/>
  <c r="BK213" i="2"/>
  <c r="BK217" i="2"/>
  <c r="BK134" i="2"/>
  <c r="J105" i="2"/>
  <c r="J160" i="2"/>
  <c r="J227" i="2"/>
  <c r="J290" i="2"/>
  <c r="BK268" i="2"/>
  <c r="J303" i="2"/>
  <c r="J97" i="2"/>
  <c r="BK312" i="2"/>
  <c r="J306" i="2"/>
  <c r="BK221" i="2"/>
  <c r="BK197" i="2"/>
  <c r="J201" i="2"/>
  <c r="J231" i="2"/>
  <c r="BK317" i="2"/>
  <c r="J126" i="2"/>
  <c r="J299" i="2"/>
  <c r="BK264" i="2"/>
  <c r="BK299" i="2"/>
  <c r="BK149" i="2"/>
  <c r="J177" i="2"/>
  <c r="BK130" i="2"/>
  <c r="J288" i="2"/>
  <c r="J209" i="2"/>
  <c r="J268" i="2"/>
  <c r="J130" i="2"/>
  <c r="BK168" i="2"/>
  <c r="BK276" i="2"/>
  <c r="J312" i="2"/>
  <c r="BK139" i="2"/>
  <c r="BK177" i="2"/>
  <c r="J295" i="2"/>
  <c r="J317" i="2"/>
  <c r="J93" i="2"/>
  <c r="BK205" i="2"/>
  <c r="BK234" i="2"/>
  <c r="BK126" i="2"/>
  <c r="J248" i="2"/>
  <c r="J319" i="2"/>
  <c r="BK278" i="2"/>
  <c r="BK311" i="2"/>
  <c r="BK238" i="2"/>
  <c r="BK248" i="2"/>
  <c r="BK266" i="2"/>
  <c r="BK260" i="2"/>
  <c r="BK225" i="2"/>
  <c r="BK160" i="2"/>
  <c r="J238" i="2"/>
  <c r="BK144" i="2"/>
  <c r="J175" i="2"/>
  <c r="BK165" i="2"/>
  <c r="J314" i="2"/>
  <c r="AS54" i="1"/>
  <c r="J149" i="2"/>
  <c r="BK295" i="2"/>
  <c r="BK307" i="2"/>
  <c r="BK303" i="2"/>
  <c r="T302" i="2" l="1"/>
  <c r="P310" i="2"/>
  <c r="R196" i="2"/>
  <c r="T196" i="2"/>
  <c r="T92" i="2"/>
  <c r="P237" i="2"/>
  <c r="P196" i="2"/>
  <c r="P275" i="2"/>
  <c r="BK196" i="2"/>
  <c r="J196" i="2" s="1"/>
  <c r="J63" i="2" s="1"/>
  <c r="R275" i="2"/>
  <c r="BK302" i="2"/>
  <c r="J302" i="2"/>
  <c r="J68" i="2"/>
  <c r="BK237" i="2"/>
  <c r="J237" i="2" s="1"/>
  <c r="J64" i="2" s="1"/>
  <c r="BK310" i="2"/>
  <c r="J310" i="2" s="1"/>
  <c r="J69" i="2" s="1"/>
  <c r="P92" i="2"/>
  <c r="R186" i="2"/>
  <c r="T275" i="2"/>
  <c r="P302" i="2"/>
  <c r="P301" i="2"/>
  <c r="BK92" i="2"/>
  <c r="P186" i="2"/>
  <c r="T186" i="2"/>
  <c r="BK275" i="2"/>
  <c r="J275" i="2" s="1"/>
  <c r="J65" i="2" s="1"/>
  <c r="R302" i="2"/>
  <c r="BK186" i="2"/>
  <c r="BK91" i="2" s="1"/>
  <c r="J186" i="2"/>
  <c r="J62" i="2" s="1"/>
  <c r="T237" i="2"/>
  <c r="R310" i="2"/>
  <c r="R92" i="2"/>
  <c r="R91" i="2" s="1"/>
  <c r="R237" i="2"/>
  <c r="T310" i="2"/>
  <c r="T301" i="2" s="1"/>
  <c r="BK298" i="2"/>
  <c r="J298" i="2" s="1"/>
  <c r="J66" i="2" s="1"/>
  <c r="BK318" i="2"/>
  <c r="J318" i="2" s="1"/>
  <c r="J70" i="2" s="1"/>
  <c r="BE217" i="2"/>
  <c r="BE105" i="2"/>
  <c r="BE109" i="2"/>
  <c r="BE142" i="2"/>
  <c r="BE147" i="2"/>
  <c r="F55" i="2"/>
  <c r="BE116" i="2"/>
  <c r="BE126" i="2"/>
  <c r="BE144" i="2"/>
  <c r="BE221" i="2"/>
  <c r="BE234" i="2"/>
  <c r="BE306" i="2"/>
  <c r="BE311" i="2"/>
  <c r="BE317" i="2"/>
  <c r="BE93" i="2"/>
  <c r="BE149" i="2"/>
  <c r="BE246" i="2"/>
  <c r="BE257" i="2"/>
  <c r="BE303" i="2"/>
  <c r="BE307" i="2"/>
  <c r="BE312" i="2"/>
  <c r="BE314" i="2"/>
  <c r="BE299" i="2"/>
  <c r="BE319" i="2"/>
  <c r="E80" i="2"/>
  <c r="BE113" i="2"/>
  <c r="BE168" i="2"/>
  <c r="BE248" i="2"/>
  <c r="BE268" i="2"/>
  <c r="BE278" i="2"/>
  <c r="BE290" i="2"/>
  <c r="BE165" i="2"/>
  <c r="BE201" i="2"/>
  <c r="BE227" i="2"/>
  <c r="BE264" i="2"/>
  <c r="BE187" i="2"/>
  <c r="BE190" i="2"/>
  <c r="BE193" i="2"/>
  <c r="BE205" i="2"/>
  <c r="J52" i="2"/>
  <c r="BE97" i="2"/>
  <c r="BE130" i="2"/>
  <c r="BE151" i="2"/>
  <c r="BE162" i="2"/>
  <c r="BE177" i="2"/>
  <c r="BE209" i="2"/>
  <c r="BE238" i="2"/>
  <c r="BE242" i="2"/>
  <c r="BE272" i="2"/>
  <c r="BE281" i="2"/>
  <c r="BE225" i="2"/>
  <c r="BE240" i="2"/>
  <c r="BE260" i="2"/>
  <c r="BE276" i="2"/>
  <c r="BE288" i="2"/>
  <c r="BE101" i="2"/>
  <c r="BE160" i="2"/>
  <c r="BE175" i="2"/>
  <c r="BE250" i="2"/>
  <c r="BE283" i="2"/>
  <c r="BE134" i="2"/>
  <c r="BE139" i="2"/>
  <c r="BE197" i="2"/>
  <c r="BE213" i="2"/>
  <c r="BE231" i="2"/>
  <c r="BE266" i="2"/>
  <c r="BE270" i="2"/>
  <c r="BE295" i="2"/>
  <c r="F34" i="2"/>
  <c r="BA55" i="1" s="1"/>
  <c r="BA54" i="1" s="1"/>
  <c r="AW54" i="1" s="1"/>
  <c r="AK30" i="1" s="1"/>
  <c r="F37" i="2"/>
  <c r="BD55" i="1" s="1"/>
  <c r="BD54" i="1" s="1"/>
  <c r="W33" i="1" s="1"/>
  <c r="F35" i="2"/>
  <c r="BB55" i="1" s="1"/>
  <c r="BB54" i="1" s="1"/>
  <c r="W31" i="1" s="1"/>
  <c r="F36" i="2"/>
  <c r="BC55" i="1" s="1"/>
  <c r="BC54" i="1" s="1"/>
  <c r="W32" i="1" s="1"/>
  <c r="J34" i="2"/>
  <c r="AW55" i="1" s="1"/>
  <c r="P91" i="2" l="1"/>
  <c r="P90" i="2"/>
  <c r="AU55" i="1" s="1"/>
  <c r="AU54" i="1" s="1"/>
  <c r="T91" i="2"/>
  <c r="T90" i="2"/>
  <c r="R301" i="2"/>
  <c r="R90" i="2" s="1"/>
  <c r="BK301" i="2"/>
  <c r="J301" i="2" s="1"/>
  <c r="J67" i="2" s="1"/>
  <c r="J91" i="2"/>
  <c r="J60" i="2"/>
  <c r="J92" i="2"/>
  <c r="J61" i="2"/>
  <c r="W30" i="1"/>
  <c r="AY54" i="1"/>
  <c r="J33" i="2"/>
  <c r="AV55" i="1" s="1"/>
  <c r="AT55" i="1" s="1"/>
  <c r="F33" i="2"/>
  <c r="AZ55" i="1" s="1"/>
  <c r="AZ54" i="1" s="1"/>
  <c r="AV54" i="1" s="1"/>
  <c r="AK29" i="1" s="1"/>
  <c r="AX54" i="1"/>
  <c r="BK90" i="2" l="1"/>
  <c r="J90" i="2" s="1"/>
  <c r="J30" i="2" s="1"/>
  <c r="AG55" i="1" s="1"/>
  <c r="AG54" i="1" s="1"/>
  <c r="AT54" i="1"/>
  <c r="W29" i="1"/>
  <c r="AN54" i="1" l="1"/>
  <c r="AK26" i="1"/>
  <c r="AK35" i="1" s="1"/>
  <c r="J39" i="2"/>
  <c r="J59" i="2"/>
  <c r="AN55" i="1"/>
</calcChain>
</file>

<file path=xl/sharedStrings.xml><?xml version="1.0" encoding="utf-8"?>
<sst xmlns="http://schemas.openxmlformats.org/spreadsheetml/2006/main" count="2941" uniqueCount="699">
  <si>
    <t>Export Komplet</t>
  </si>
  <si>
    <t>VZ</t>
  </si>
  <si>
    <t>2.0</t>
  </si>
  <si>
    <t>ZAMOK</t>
  </si>
  <si>
    <t>False</t>
  </si>
  <si>
    <t>{dfd1a725-8352-4610-9083-6086a2902e2d}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</si>
  <si>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</si>
  <si>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</si>
  <si>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</si>
  <si>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</si>
  <si>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</si>
  <si>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</si>
  <si>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</si>
  <si>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</si>
  <si>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25-08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</si>
  <si>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</si>
  <si>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</si>
  <si>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Polopodzemní kontejnery Březenecká - IV. etapa - změna lokality 7</t>
  </si>
  <si>
    <t>KSO:</t>
  </si>
  <si>
    <t/>
  </si>
  <si>
    <t>CC-CZ:</t>
  </si>
  <si>
    <t>Místo:</t>
  </si>
  <si>
    <t>Chomutov</t>
  </si>
  <si>
    <t>Datum:</t>
  </si>
  <si>
    <t>25. 9. 2025</t>
  </si>
  <si>
    <t>Zadavatel:</t>
  </si>
  <si>
    <t>IČ:</t>
  </si>
  <si>
    <t>Statutární město Chomutov</t>
  </si>
  <si>
    <t>DIČ:</t>
  </si>
  <si>
    <t>Účastník:</t>
  </si>
  <si>
    <t>Vyplň údaj</t>
  </si>
  <si>
    <t>Projektant:</t>
  </si>
  <si>
    <t>KAP Atelier s.r.o.</t>
  </si>
  <si>
    <t>True</t>
  </si>
  <si>
    <t>Zpracovatel:</t>
  </si>
  <si>
    <t>NOKU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</si>
  <si>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</si>
  <si>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</si>
  <si>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</si>
  <si>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</si>
  <si>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</si>
  <si>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</si>
  <si>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</si>
  <si>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</si>
  <si>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</si>
  <si>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</si>
  <si>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</si>
  <si>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</si>
  <si>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</si>
  <si>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</si>
  <si>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</si>
  <si>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</si>
  <si>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</si>
  <si>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</si>
  <si>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</si>
  <si>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</si>
  <si>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</si>
  <si>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</si>
  <si>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</si>
  <si>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</si>
  <si>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</si>
  <si>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</si>
  <si>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</si>
  <si>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</si>
  <si>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</si>
  <si>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</si>
  <si>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</si>
  <si>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</si>
  <si>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</si>
  <si>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</si>
  <si>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</si>
  <si>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</si>
  <si>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</si>
  <si>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</si>
  <si>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</si>
  <si>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</si>
  <si>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</si>
  <si>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</si>
  <si>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Lokalita 7</t>
  </si>
  <si>
    <t>STA</t>
  </si>
  <si>
    <t>1</t>
  </si>
  <si>
    <t>{6f675aa2-61d4-40b8-8103-65a170195575}</t>
  </si>
  <si>
    <t>2</t>
  </si>
  <si>
    <t>KRYCÍ LIST SOUPISU PRACÍ</t>
  </si>
  <si>
    <t>Objekt:</t>
  </si>
  <si>
    <t>SO 01 - Lokalita 7</t>
  </si>
  <si>
    <t>Jaroslav Kudláček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</si>
  <si>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</si>
  <si>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</si>
  <si>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</si>
  <si>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</si>
  <si>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</si>
  <si>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</si>
  <si>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</si>
  <si>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</si>
  <si>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</si>
  <si>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</si>
  <si>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</si>
  <si>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</si>
  <si>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</si>
  <si>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</si>
  <si>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</si>
  <si>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</si>
  <si>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</si>
  <si>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</si>
  <si>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</si>
  <si>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</si>
  <si>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</si>
  <si>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</si>
  <si>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</si>
  <si>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</si>
  <si>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</si>
  <si>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</si>
  <si>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</si>
  <si>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</si>
  <si>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</si>
  <si>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</si>
  <si>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</si>
  <si>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</si>
  <si>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</si>
  <si>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</si>
  <si>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a ploch s přemístěním hmot na skládku na vzdálenost do 3 m nebo s naložením na dopravní prostředek, s jakoukoliv výplní spár ručně ze zámkové dlažby s ložem z kameniva</t>
  </si>
  <si>
    <t>m2</t>
  </si>
  <si>
    <t>CS ÚRS 2025 02</t>
  </si>
  <si>
    <t>4</t>
  </si>
  <si>
    <t>-10578206</t>
  </si>
  <si>
    <t>Online PSC</t>
  </si>
  <si>
    <t>https://podminky.urs.cz/item/CS_URS_2025_02/113106171</t>
  </si>
  <si>
    <t>VV</t>
  </si>
  <si>
    <t>Demolice stávající dlažby</t>
  </si>
  <si>
    <t>62,65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</si>
  <si>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</si>
  <si>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</si>
  <si>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1261637045</t>
  </si>
  <si>
    <t>https://podminky.urs.cz/item/CS_URS_2025_02/113107122</t>
  </si>
  <si>
    <t>3</t>
  </si>
  <si>
    <t>113107136</t>
  </si>
  <si>
    <t>Odstranění podkladů nebo krytů ručně s přemístěním hmot na skládku na vzdálenost do 3 m nebo s naložením na dopravní prostředek z betonu vyztuženého sítěmi, o tl. vrstvy přes 100 do 150 mm</t>
  </si>
  <si>
    <t>-2040645715</t>
  </si>
  <si>
    <t>https://podminky.urs.cz/item/CS_URS_2025_02/113107136</t>
  </si>
  <si>
    <t>výkop pro osazení kontejneru</t>
  </si>
  <si>
    <t>10,4*2,15</t>
  </si>
  <si>
    <t>113107143</t>
  </si>
  <si>
    <t>Odstranění podkladů nebo krytů ručně s přemístěním hmot na skládku na vzdálenost do 3 m nebo s naložením na dopravní prostředek živičných, o tl. vrstvy přes 100 do 150 mm</t>
  </si>
  <si>
    <t>669639277</t>
  </si>
  <si>
    <t>https://podminky.urs.cz/item/CS_URS_2025_02/113107143</t>
  </si>
  <si>
    <t>Bourání asfaltové komunikace</t>
  </si>
  <si>
    <t>9,85</t>
  </si>
  <si>
    <t>5</t>
  </si>
  <si>
    <t>113107324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</si>
  <si>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</si>
  <si>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-739340403</t>
  </si>
  <si>
    <t>https://podminky.urs.cz/item/CS_URS_2025_02/113107324</t>
  </si>
  <si>
    <t>6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</si>
  <si>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</si>
  <si>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</si>
  <si>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</si>
  <si>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533084838</t>
  </si>
  <si>
    <t>https://podminky.urs.cz/item/CS_URS_2025_02/113202111</t>
  </si>
  <si>
    <t>17,3</t>
  </si>
  <si>
    <t>7</t>
  </si>
  <si>
    <t>122251102</t>
  </si>
  <si>
    <t>Odkopávky a prokopávky nezapažené strojně v hornině třídy těžitelnosti I skupiny 3 přes 20 do 50 m3</t>
  </si>
  <si>
    <t>m3</t>
  </si>
  <si>
    <t>-1639427670</t>
  </si>
  <si>
    <t>https://podminky.urs.cz/item/CS_URS_2025_02/122251102</t>
  </si>
  <si>
    <t>Konstrukce A</t>
  </si>
  <si>
    <t>40,35*0,3</t>
  </si>
  <si>
    <t>Konstrukce B</t>
  </si>
  <si>
    <t>3,5*0,2</t>
  </si>
  <si>
    <t>výměna podloží</t>
  </si>
  <si>
    <t>Konstrukce A + B + kontejnery</t>
  </si>
  <si>
    <t>(40,35+3,5+16,37)*0,5</t>
  </si>
  <si>
    <t>Součet</t>
  </si>
  <si>
    <t>8</t>
  </si>
  <si>
    <t>131251100</t>
  </si>
  <si>
    <t>Hloubení nezapažených jam a zářezů strojně s urovnáním dna do předepsaného profilu a spádu v hornině třídy těžitelnosti I skupiny 3 do 20 m3</t>
  </si>
  <si>
    <t>-1115980143</t>
  </si>
  <si>
    <t>https://podminky.urs.cz/item/CS_URS_2025_02/131251100</t>
  </si>
  <si>
    <t>10,4*2,15*0,5</t>
  </si>
  <si>
    <t>9</t>
  </si>
  <si>
    <t>131651211</t>
  </si>
  <si>
    <t>Hloubení jam a zářezů provedené skalní frézou v hornině třídy těžitelnosti III skupiny 7 do 20 m3</t>
  </si>
  <si>
    <t>-1567628883</t>
  </si>
  <si>
    <t>https://podminky.urs.cz/item/CS_URS_2025_02/131651211</t>
  </si>
  <si>
    <t>10,4*2,15*0,75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</si>
  <si>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</si>
  <si>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</si>
  <si>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</si>
  <si>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1423814981</t>
  </si>
  <si>
    <t>https://podminky.urs.cz/item/CS_URS_2025_02/162751117</t>
  </si>
  <si>
    <t>42,915</t>
  </si>
  <si>
    <t>11,18</t>
  </si>
  <si>
    <t>11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</si>
  <si>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</si>
  <si>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</si>
  <si>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1492437450</t>
  </si>
  <si>
    <t>https://podminky.urs.cz/item/CS_URS_2025_02/162751119</t>
  </si>
  <si>
    <t>54,095*5</t>
  </si>
  <si>
    <t>162751157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</si>
  <si>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</si>
  <si>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-2135673541</t>
  </si>
  <si>
    <t>https://podminky.urs.cz/item/CS_URS_2025_02/162751157</t>
  </si>
  <si>
    <t>13</t>
  </si>
  <si>
    <t>162751159</t>
  </si>
  <si>
    <t>Vodorovné přemístění výkopku nebo sypaniny po suchu na obvyklém dopravním prostředku, bez naložení výkopku, avšak se složením bez rozhrnutí z horniny třídy těžitelnosti III skupiny 6 a 7 na vzdálenost Příplatek k ceně za každých dalších i započatých 1 000 m</t>
  </si>
  <si>
    <t>-932853413</t>
  </si>
  <si>
    <t>https://podminky.urs.cz/item/CS_URS_2025_02/162751159</t>
  </si>
  <si>
    <t>16,77*5</t>
  </si>
  <si>
    <t>14</t>
  </si>
  <si>
    <t>167151101</t>
  </si>
  <si>
    <t>Nakládání, skládání a překládání neulehlého výkopku nebo sypaniny strojně nakládání, množství do 100 m3, z horniny třídy těžitelnosti I, skupiny 1 až 3</t>
  </si>
  <si>
    <t>1426340134</t>
  </si>
  <si>
    <t>https://podminky.urs.cz/item/CS_URS_2025_02/167151101</t>
  </si>
  <si>
    <t>15</t>
  </si>
  <si>
    <t>167151103</t>
  </si>
  <si>
    <t>Nakládání, skládání a překládání neulehlého výkopku nebo sypaniny strojně nakládání, množství do 100 m3, z horniny třídy těžitelnosti III, skupiny 6 a 7</t>
  </si>
  <si>
    <t>-1303543075</t>
  </si>
  <si>
    <t>https://podminky.urs.cz/item/CS_URS_2025_02/167151103</t>
  </si>
  <si>
    <t>16</t>
  </si>
  <si>
    <t>171151112</t>
  </si>
  <si>
    <t>Uložení sypanin do násypů strojně s rozprostřením sypaniny ve vrstvách a s hrubým urovnáním zhutněných z hornin nesoudržných kamenitých</t>
  </si>
  <si>
    <t>357952841</t>
  </si>
  <si>
    <t>https://podminky.urs.cz/item/CS_URS_2025_02/171151112</t>
  </si>
  <si>
    <t>40,35*0,5</t>
  </si>
  <si>
    <t>3,5*0,5</t>
  </si>
  <si>
    <t>Kontejnery</t>
  </si>
  <si>
    <t>16,37*0,5</t>
  </si>
  <si>
    <t>17</t>
  </si>
  <si>
    <t>M</t>
  </si>
  <si>
    <t>58344197</t>
  </si>
  <si>
    <t>štěrkodrť frakce 0/63</t>
  </si>
  <si>
    <t>t</t>
  </si>
  <si>
    <t>-2092876415</t>
  </si>
  <si>
    <t>30,11*2</t>
  </si>
  <si>
    <t>18</t>
  </si>
  <si>
    <t>171201231</t>
  </si>
  <si>
    <t>Poplatek za uložení stavebního odpadu na recyklační skládce (skládkovné) zeminy a kamení zatříděného do Katalogu odpadů pod kódem 17 05 04</t>
  </si>
  <si>
    <t>1514157480</t>
  </si>
  <si>
    <t>https://podminky.urs.cz/item/CS_URS_2025_02/171201231</t>
  </si>
  <si>
    <t>(54,0995+16,77)*1,8</t>
  </si>
  <si>
    <t>19</t>
  </si>
  <si>
    <t>171251201</t>
  </si>
  <si>
    <t>Uložení sypaniny na skládky nebo meziskládky bez hutnění s upravením uložené sypaniny do předepsaného tvaru</t>
  </si>
  <si>
    <t>2046654778</t>
  </si>
  <si>
    <t>https://podminky.urs.cz/item/CS_URS_2025_02/171251201</t>
  </si>
  <si>
    <t>54,095+16,77</t>
  </si>
  <si>
    <t>20</t>
  </si>
  <si>
    <t>174111101</t>
  </si>
  <si>
    <t>Zásyp sypaninou z jakékoliv horniny ručně s uložením výkopku ve vrstvách se zhutněním jam, šachet, rýh nebo kolem objektů v těchto vykopávkách</t>
  </si>
  <si>
    <t>1277029111</t>
  </si>
  <si>
    <t>https://podminky.urs.cz/item/CS_URS_2025_02/174111101</t>
  </si>
  <si>
    <t>zásyp štěrkopísku okolo kontejneru</t>
  </si>
  <si>
    <t>40,248</t>
  </si>
  <si>
    <t>-10,4*2,15*0,2</t>
  </si>
  <si>
    <t>-1,64*9,9*1,6</t>
  </si>
  <si>
    <t>58337308</t>
  </si>
  <si>
    <t>štěrkopísek frakce 0/2</t>
  </si>
  <si>
    <t>593504524</t>
  </si>
  <si>
    <t>9,798*2</t>
  </si>
  <si>
    <t>22</t>
  </si>
  <si>
    <t>181951112</t>
  </si>
  <si>
    <t>Úprava pláně vyrovnáním výškových rozdílů strojně v hornině třídy těžitelnosti I, skupiny 1 až 3 se zhutněním</t>
  </si>
  <si>
    <t>-324637211</t>
  </si>
  <si>
    <t>https://podminky.urs.cz/item/CS_URS_2025_02/181951112</t>
  </si>
  <si>
    <t>40,35</t>
  </si>
  <si>
    <t>3,5</t>
  </si>
  <si>
    <t>16,37</t>
  </si>
  <si>
    <t>Zakládání</t>
  </si>
  <si>
    <t>23</t>
  </si>
  <si>
    <t>271542211</t>
  </si>
  <si>
    <t>Podsyp pod základové konstrukce se zhutněním a urovnáním povrchu ze štěrkodrtě netříděné</t>
  </si>
  <si>
    <t>2105657802</t>
  </si>
  <si>
    <t>https://podminky.urs.cz/item/CS_URS_2025_02/271542211</t>
  </si>
  <si>
    <t>10,4*2,15*0,05</t>
  </si>
  <si>
    <t>24</t>
  </si>
  <si>
    <t>273321411</t>
  </si>
  <si>
    <t>Základy z betonu železového (bez výztuže) desky z betonu bez zvláštních nároků na prostředí tř. C 20/25</t>
  </si>
  <si>
    <t>1591161234</t>
  </si>
  <si>
    <t>https://podminky.urs.cz/item/CS_URS_2025_02/273321411</t>
  </si>
  <si>
    <t>10,4*2,15*0,15</t>
  </si>
  <si>
    <t>25</t>
  </si>
  <si>
    <t>273362021</t>
  </si>
  <si>
    <t>Výztuž základů desek ze svařovaných sítí z drátů typu KARI</t>
  </si>
  <si>
    <t>-1725038571</t>
  </si>
  <si>
    <t>https://podminky.urs.cz/item/CS_URS_2025_02/273362021</t>
  </si>
  <si>
    <t>10,4*2,15*0,00444*1,2</t>
  </si>
  <si>
    <t>Komunikace pozemní</t>
  </si>
  <si>
    <t>26</t>
  </si>
  <si>
    <t>564851011</t>
  </si>
  <si>
    <t>Podklad ze štěrkodrti ŠD s rozprostřením a zhutněním plochy jednotlivě do 100 m2, po zhutnění tl. 150 mm</t>
  </si>
  <si>
    <t>-1925918076</t>
  </si>
  <si>
    <t>https://podminky.urs.cz/item/CS_URS_2025_02/564851011</t>
  </si>
  <si>
    <t>27</t>
  </si>
  <si>
    <t>564861011</t>
  </si>
  <si>
    <t>Podklad ze štěrkodrti ŠD s rozprostřením a zhutněním plochy jednotlivě do 100 m2, po zhutnění tl. 200 mm</t>
  </si>
  <si>
    <t>-379280272</t>
  </si>
  <si>
    <t>https://podminky.urs.cz/item/CS_URS_2025_02/564861011</t>
  </si>
  <si>
    <t>28</t>
  </si>
  <si>
    <t>564871011</t>
  </si>
  <si>
    <t>Podklad ze štěrkodrti ŠD s rozprostřením a zhutněním plochy jednotlivě do 100 m2, po zhutnění tl. 250 mm</t>
  </si>
  <si>
    <t>1707870691</t>
  </si>
  <si>
    <t>https://podminky.urs.cz/item/CS_URS_2025_02/564871011</t>
  </si>
  <si>
    <t>3,1</t>
  </si>
  <si>
    <t>29</t>
  </si>
  <si>
    <t>565145101</t>
  </si>
  <si>
    <t>Asfaltový beton vrstva podkladní ACP 16 z nemodifikovaného asfaltu s rozprostřením a zhutněním ACP 16 S v pruhu šířky do 1,5 m, po zhutnění tl. 60 mm</t>
  </si>
  <si>
    <t>1547854833</t>
  </si>
  <si>
    <t>https://podminky.urs.cz/item/CS_URS_2025_02/565145101</t>
  </si>
  <si>
    <t>Obnova živice</t>
  </si>
  <si>
    <t>30</t>
  </si>
  <si>
    <t>573211108</t>
  </si>
  <si>
    <t>Postřik spojovací PS bez posypu kamenivem z asfaltu silničního, v množství 0,40 kg/m2</t>
  </si>
  <si>
    <t>-1586969857</t>
  </si>
  <si>
    <t>https://podminky.urs.cz/item/CS_URS_2025_02/573211108</t>
  </si>
  <si>
    <t>31</t>
  </si>
  <si>
    <t>577134031</t>
  </si>
  <si>
    <t>Asfaltový beton vrstva obrusná ACO 11 z modifikovaného asfaltu s rozprostřením a se zhutněním ACO 11+ v pruhu šířky do 1,5 m, po zhutnění tl. 40 mm</t>
  </si>
  <si>
    <t>-574614077</t>
  </si>
  <si>
    <t>https://podminky.urs.cz/item/CS_URS_2025_02/577134031</t>
  </si>
  <si>
    <t>32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</si>
  <si>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</si>
  <si>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</si>
  <si>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-1066943113</t>
  </si>
  <si>
    <t>https://podminky.urs.cz/item/CS_URS_2025_02/596211110</t>
  </si>
  <si>
    <t>33</t>
  </si>
  <si>
    <t>59245018</t>
  </si>
  <si>
    <t>dlažba skladebná betonová 200x100mm tl 60mm přírodní</t>
  </si>
  <si>
    <t>744323992</t>
  </si>
  <si>
    <t>3,1*1,03 'Přepočtené koeficientem množství</t>
  </si>
  <si>
    <t>34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</si>
  <si>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</si>
  <si>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</si>
  <si>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1844345973</t>
  </si>
  <si>
    <t>https://podminky.urs.cz/item/CS_URS_2025_02/596212210</t>
  </si>
  <si>
    <t>35</t>
  </si>
  <si>
    <t>59245020</t>
  </si>
  <si>
    <t>dlažba skladebná betonová 200x100mm tl 80mm přírodní</t>
  </si>
  <si>
    <t>-884518148</t>
  </si>
  <si>
    <t>40,35-7,3</t>
  </si>
  <si>
    <t>33,05*1,03 'Přepočtené koeficientem množství</t>
  </si>
  <si>
    <t>36</t>
  </si>
  <si>
    <t>59245226</t>
  </si>
  <si>
    <t>dlažba pro nevidomé betonová 200x100mm tl 80mm barevná</t>
  </si>
  <si>
    <t>-1207025916</t>
  </si>
  <si>
    <t>7,3</t>
  </si>
  <si>
    <t>7,3*1,03 'Přepočtené koeficientem množství</t>
  </si>
  <si>
    <t>Ostatní konstrukce a práce, bourání</t>
  </si>
  <si>
    <t>37</t>
  </si>
  <si>
    <t>915211116</t>
  </si>
  <si>
    <t>Vodorovné dopravní značení stříkaným plastem dělící čára šířky 125 mm souvislá žlutá retroreflexní</t>
  </si>
  <si>
    <t>-122048788</t>
  </si>
  <si>
    <t>https://podminky.urs.cz/item/CS_URS_2025_02/915211116</t>
  </si>
  <si>
    <t>38</t>
  </si>
  <si>
    <t>915611111</t>
  </si>
  <si>
    <t>Předznačení pro vodorovné značení stříkané barvou nebo prováděné z nátěrových hmot liniové dělicí čáry, vodicí proužky</t>
  </si>
  <si>
    <t>1139220005</t>
  </si>
  <si>
    <t>https://podminky.urs.cz/item/CS_URS_2025_02/915611111</t>
  </si>
  <si>
    <t>39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</si>
  <si>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</si>
  <si>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</si>
  <si>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-768679913</t>
  </si>
  <si>
    <t>https://podminky.urs.cz/item/CS_URS_2025_02/916131213</t>
  </si>
  <si>
    <t>BO 15/15</t>
  </si>
  <si>
    <t>19,3</t>
  </si>
  <si>
    <t>40</t>
  </si>
  <si>
    <t>59217029</t>
  </si>
  <si>
    <t>obrubník silniční betonový nájezdový 1000x150x150mm</t>
  </si>
  <si>
    <t>1648898079</t>
  </si>
  <si>
    <t>19,3*1,02 'Přepočtené koeficientem množství</t>
  </si>
  <si>
    <t>41</t>
  </si>
  <si>
    <t>919122122</t>
  </si>
  <si>
    <t>Utěsnění dilatačních spár zálivkou za tepla v cementobetonovém nebo živičném krytu včetně adhezního nátěru s těsnicím profilem pod zálivkou, pro komůrky šířky 15 mm, hloubky 30 mm</t>
  </si>
  <si>
    <t>-62213249</t>
  </si>
  <si>
    <t>https://podminky.urs.cz/item/CS_URS_2025_02/919122122</t>
  </si>
  <si>
    <t>42</t>
  </si>
  <si>
    <t>919726122</t>
  </si>
  <si>
    <t>Geotextilie netkaná pro ochranu, separaci nebo filtraci měrná hmotnost přes 200 do 300 g/m2</t>
  </si>
  <si>
    <t>-2113033014</t>
  </si>
  <si>
    <t>https://podminky.urs.cz/item/CS_URS_2025_02/919726122</t>
  </si>
  <si>
    <t>43</t>
  </si>
  <si>
    <t>919735113</t>
  </si>
  <si>
    <t>Řezání stávajícího živičného krytu nebo podkladu hloubky přes 100 do 150 mm</t>
  </si>
  <si>
    <t>-2014539937</t>
  </si>
  <si>
    <t>https://podminky.urs.cz/item/CS_URS_2025_02/919735113</t>
  </si>
  <si>
    <t>20,8</t>
  </si>
  <si>
    <t>44</t>
  </si>
  <si>
    <t>R4348476</t>
  </si>
  <si>
    <t>Montáž polopodzemních kontejnerů na připravenou betonovou desku, montáž bude provedena odbornou firmou</t>
  </si>
  <si>
    <t>kpl</t>
  </si>
  <si>
    <t>-723508023</t>
  </si>
  <si>
    <t>montáž pomocí jeřábu</t>
  </si>
  <si>
    <t>6 ks x 5 m3</t>
  </si>
  <si>
    <t>45</t>
  </si>
  <si>
    <t>M34354</t>
  </si>
  <si>
    <t>Polopodzemní kontejner na komunální odpad 5 m3, např. MolokDomino 1/1 nebo ekvivalentní</t>
  </si>
  <si>
    <t>kus</t>
  </si>
  <si>
    <t>-1845043593</t>
  </si>
  <si>
    <t>P</t>
  </si>
  <si>
    <t>Poznámka k položce:_x000D_
DODÁ OBJEDNATEL</t>
  </si>
  <si>
    <t>46</t>
  </si>
  <si>
    <t>M34355</t>
  </si>
  <si>
    <t>Polopodzemní kontejner na plastový odpad 5 m3, např. MolokDomino 1/1 nebo ekvivalentní</t>
  </si>
  <si>
    <t>163992690</t>
  </si>
  <si>
    <t>47</t>
  </si>
  <si>
    <t>M34357</t>
  </si>
  <si>
    <t>Polopodzemní kontejner na papírový odpad 5 m3, např. MolokDomino 1/1 nebo ekvivalentní</t>
  </si>
  <si>
    <t>1151269717</t>
  </si>
  <si>
    <t>48</t>
  </si>
  <si>
    <t>M34358</t>
  </si>
  <si>
    <t>Polopodzemní kontejner  půlený na skleněný odpad a BIO odpad 5 m3, např. MolokDomino ½ nebo ekvivalentní</t>
  </si>
  <si>
    <t>-1447405573</t>
  </si>
  <si>
    <t>49</t>
  </si>
  <si>
    <t>R4348477</t>
  </si>
  <si>
    <t>Doprava polopodzemních kontejnerů na stavbu, doprava bude provedena odbornou firmou</t>
  </si>
  <si>
    <t>-820983446</t>
  </si>
  <si>
    <t>997</t>
  </si>
  <si>
    <t>Přesun sutě</t>
  </si>
  <si>
    <t>50</t>
  </si>
  <si>
    <t>997221571</t>
  </si>
  <si>
    <t>Vodorovná doprava vybouraných hmot bez naložení, ale se složením a s hrubým urovnáním na vzdálenost do 1 km</t>
  </si>
  <si>
    <t>1303481400</t>
  </si>
  <si>
    <t>https://podminky.urs.cz/item/CS_URS_2025_02/997221571</t>
  </si>
  <si>
    <t>51</t>
  </si>
  <si>
    <t>997221579</t>
  </si>
  <si>
    <t>Vodorovná doprava vybouraných hmot bez naložení, ale se složením a s hrubým urovnáním na vzdálenost Příplatek k ceně za každý další započatý 1 km přes 1 km</t>
  </si>
  <si>
    <t>948332420</t>
  </si>
  <si>
    <t>https://podminky.urs.cz/item/CS_URS_2025_02/997221579</t>
  </si>
  <si>
    <t>63,657*14</t>
  </si>
  <si>
    <t>52</t>
  </si>
  <si>
    <t>997221612</t>
  </si>
  <si>
    <t>Nakládání na dopravní prostředky pro vodorovnou dopravu vybouraných hmot</t>
  </si>
  <si>
    <t>630165891</t>
  </si>
  <si>
    <t>https://podminky.urs.cz/item/CS_URS_2025_02/997221612</t>
  </si>
  <si>
    <t>53</t>
  </si>
  <si>
    <t>997221861</t>
  </si>
  <si>
    <t>Poplatek za uložení stavebního odpadu na recyklační skládce (skládkovné) z prostého betonu zatříděného do Katalogu odpadů pod kódem 17 01 01</t>
  </si>
  <si>
    <t>-1002472941</t>
  </si>
  <si>
    <t>https://podminky.urs.cz/item/CS_URS_2025_02/997221861</t>
  </si>
  <si>
    <t>18,482</t>
  </si>
  <si>
    <t>3,547</t>
  </si>
  <si>
    <t>54</t>
  </si>
  <si>
    <t>997221862</t>
  </si>
  <si>
    <t>Poplatek za uložení stavebního odpadu na recyklační skládce (skládkovné) z armovaného betonu zatříděného do Katalogu odpadů pod kódem 17 01 01</t>
  </si>
  <si>
    <t>-369785667</t>
  </si>
  <si>
    <t>https://podminky.urs.cz/item/CS_URS_2025_02/997221862</t>
  </si>
  <si>
    <t>55</t>
  </si>
  <si>
    <t>997221873</t>
  </si>
  <si>
    <t>-805052154</t>
  </si>
  <si>
    <t>https://podminky.urs.cz/item/CS_URS_2025_02/997221873</t>
  </si>
  <si>
    <t>18,169</t>
  </si>
  <si>
    <t>12,696</t>
  </si>
  <si>
    <t>56</t>
  </si>
  <si>
    <t>997221875</t>
  </si>
  <si>
    <t>Poplatek za uložení stavebního odpadu na recyklační skládce (skládkovné) asfaltového bez obsahu dehtu zatříděného do Katalogu odpadů pod kódem 17 03 02</t>
  </si>
  <si>
    <t>-512000188</t>
  </si>
  <si>
    <t>https://podminky.urs.cz/item/CS_URS_2025_02/997221875</t>
  </si>
  <si>
    <t>3,113</t>
  </si>
  <si>
    <t>998</t>
  </si>
  <si>
    <t>Přesun hmot</t>
  </si>
  <si>
    <t>57</t>
  </si>
  <si>
    <t>998223011</t>
  </si>
  <si>
    <t>Přesun hmot pro pozemní komunikace s krytem dlážděným dopravní vzdálenost do 200 m jakékoliv délky objektu</t>
  </si>
  <si>
    <t>908671865</t>
  </si>
  <si>
    <t>https://podminky.urs.cz/item/CS_URS_2025_02/998223011</t>
  </si>
  <si>
    <t>VRN</t>
  </si>
  <si>
    <t>Vedlejší rozpočtové náklady</t>
  </si>
  <si>
    <t>VRN1</t>
  </si>
  <si>
    <t>Průzkumné, geodetické a projektové práce</t>
  </si>
  <si>
    <t>58</t>
  </si>
  <si>
    <t>012103000</t>
  </si>
  <si>
    <t>Geodetické práce před výstavbou</t>
  </si>
  <si>
    <t>nh</t>
  </si>
  <si>
    <t>1024</t>
  </si>
  <si>
    <t>563917953</t>
  </si>
  <si>
    <t>HZS Geodet</t>
  </si>
  <si>
    <t>59</t>
  </si>
  <si>
    <t>012203000</t>
  </si>
  <si>
    <t>Geodetické práce při provádění stavby</t>
  </si>
  <si>
    <t>-1622297326</t>
  </si>
  <si>
    <t>60</t>
  </si>
  <si>
    <t>013254000</t>
  </si>
  <si>
    <t>Dokumentace skutečného provedení stavby - 3x paré</t>
  </si>
  <si>
    <t>997018485</t>
  </si>
  <si>
    <t>HZS technik odborný</t>
  </si>
  <si>
    <t>VRN3</t>
  </si>
  <si>
    <t>Zařízení staveniště</t>
  </si>
  <si>
    <t>61</t>
  </si>
  <si>
    <t>032903000</t>
  </si>
  <si>
    <t>Náklady na provoz a údržbu vybavení staveniště</t>
  </si>
  <si>
    <t>251223549</t>
  </si>
  <si>
    <t>62</t>
  </si>
  <si>
    <t>034103000</t>
  </si>
  <si>
    <t>Oplocení staveniště</t>
  </si>
  <si>
    <t>souhrn</t>
  </si>
  <si>
    <t>-809241969</t>
  </si>
  <si>
    <t>63</t>
  </si>
  <si>
    <t>034303000</t>
  </si>
  <si>
    <t>Dopravní značení na staveništi</t>
  </si>
  <si>
    <t>1795380662</t>
  </si>
  <si>
    <t>ocenit DIO, včetně nákladů na následné rozmístění značek</t>
  </si>
  <si>
    <t>64</t>
  </si>
  <si>
    <t>034503000</t>
  </si>
  <si>
    <t>Informační tabule na staveništi</t>
  </si>
  <si>
    <t>-1596458260</t>
  </si>
  <si>
    <t>VRN4</t>
  </si>
  <si>
    <t>Inženýrská činnost</t>
  </si>
  <si>
    <t>65</t>
  </si>
  <si>
    <t>043134000</t>
  </si>
  <si>
    <t>Zkoušky zatěžovací</t>
  </si>
  <si>
    <t>-400361740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</si>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</sst>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4" fontId="21" fillId="2" borderId="23" xfId="0" applyNumberFormat="1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62751159" TargetMode="External"/><Relationship Id="rId18" Type="http://schemas.openxmlformats.org/officeDocument/2006/relationships/hyperlink" Target="https://podminky.urs.cz/item/CS_URS_2025_02/171251201" TargetMode="External"/><Relationship Id="rId26" Type="http://schemas.openxmlformats.org/officeDocument/2006/relationships/hyperlink" Target="https://podminky.urs.cz/item/CS_URS_2025_02/564871011" TargetMode="External"/><Relationship Id="rId39" Type="http://schemas.openxmlformats.org/officeDocument/2006/relationships/hyperlink" Target="https://podminky.urs.cz/item/CS_URS_2025_02/997221579" TargetMode="External"/><Relationship Id="rId21" Type="http://schemas.openxmlformats.org/officeDocument/2006/relationships/hyperlink" Target="https://podminky.urs.cz/item/CS_URS_2025_02/271542211" TargetMode="External"/><Relationship Id="rId34" Type="http://schemas.openxmlformats.org/officeDocument/2006/relationships/hyperlink" Target="https://podminky.urs.cz/item/CS_URS_2025_02/916131213" TargetMode="External"/><Relationship Id="rId42" Type="http://schemas.openxmlformats.org/officeDocument/2006/relationships/hyperlink" Target="https://podminky.urs.cz/item/CS_URS_2025_02/997221862" TargetMode="External"/><Relationship Id="rId7" Type="http://schemas.openxmlformats.org/officeDocument/2006/relationships/hyperlink" Target="https://podminky.urs.cz/item/CS_URS_2025_02/122251102" TargetMode="External"/><Relationship Id="rId2" Type="http://schemas.openxmlformats.org/officeDocument/2006/relationships/hyperlink" Target="https://podminky.urs.cz/item/CS_URS_2025_02/113107122" TargetMode="External"/><Relationship Id="rId16" Type="http://schemas.openxmlformats.org/officeDocument/2006/relationships/hyperlink" Target="https://podminky.urs.cz/item/CS_URS_2025_02/171151112" TargetMode="External"/><Relationship Id="rId29" Type="http://schemas.openxmlformats.org/officeDocument/2006/relationships/hyperlink" Target="https://podminky.urs.cz/item/CS_URS_2025_02/577134031" TargetMode="External"/><Relationship Id="rId1" Type="http://schemas.openxmlformats.org/officeDocument/2006/relationships/hyperlink" Target="https://podminky.urs.cz/item/CS_URS_2025_02/113106171" TargetMode="External"/><Relationship Id="rId6" Type="http://schemas.openxmlformats.org/officeDocument/2006/relationships/hyperlink" Target="https://podminky.urs.cz/item/CS_URS_2025_02/113202111" TargetMode="External"/><Relationship Id="rId11" Type="http://schemas.openxmlformats.org/officeDocument/2006/relationships/hyperlink" Target="https://podminky.urs.cz/item/CS_URS_2025_02/162751119" TargetMode="External"/><Relationship Id="rId24" Type="http://schemas.openxmlformats.org/officeDocument/2006/relationships/hyperlink" Target="https://podminky.urs.cz/item/CS_URS_2025_02/564851011" TargetMode="External"/><Relationship Id="rId32" Type="http://schemas.openxmlformats.org/officeDocument/2006/relationships/hyperlink" Target="https://podminky.urs.cz/item/CS_URS_2025_02/915211116" TargetMode="External"/><Relationship Id="rId37" Type="http://schemas.openxmlformats.org/officeDocument/2006/relationships/hyperlink" Target="https://podminky.urs.cz/item/CS_URS_2025_02/919735113" TargetMode="External"/><Relationship Id="rId40" Type="http://schemas.openxmlformats.org/officeDocument/2006/relationships/hyperlink" Target="https://podminky.urs.cz/item/CS_URS_2025_02/997221612" TargetMode="External"/><Relationship Id="rId45" Type="http://schemas.openxmlformats.org/officeDocument/2006/relationships/hyperlink" Target="https://podminky.urs.cz/item/CS_URS_2025_02/998223011" TargetMode="External"/><Relationship Id="rId5" Type="http://schemas.openxmlformats.org/officeDocument/2006/relationships/hyperlink" Target="https://podminky.urs.cz/item/CS_URS_2025_02/113107324" TargetMode="External"/><Relationship Id="rId15" Type="http://schemas.openxmlformats.org/officeDocument/2006/relationships/hyperlink" Target="https://podminky.urs.cz/item/CS_URS_2025_02/167151103" TargetMode="External"/><Relationship Id="rId23" Type="http://schemas.openxmlformats.org/officeDocument/2006/relationships/hyperlink" Target="https://podminky.urs.cz/item/CS_URS_2025_02/273362021" TargetMode="External"/><Relationship Id="rId28" Type="http://schemas.openxmlformats.org/officeDocument/2006/relationships/hyperlink" Target="https://podminky.urs.cz/item/CS_URS_2025_02/573211108" TargetMode="External"/><Relationship Id="rId36" Type="http://schemas.openxmlformats.org/officeDocument/2006/relationships/hyperlink" Target="https://podminky.urs.cz/item/CS_URS_2025_02/919726122" TargetMode="External"/><Relationship Id="rId10" Type="http://schemas.openxmlformats.org/officeDocument/2006/relationships/hyperlink" Target="https://podminky.urs.cz/item/CS_URS_2025_02/162751117" TargetMode="External"/><Relationship Id="rId19" Type="http://schemas.openxmlformats.org/officeDocument/2006/relationships/hyperlink" Target="https://podminky.urs.cz/item/CS_URS_2025_02/174111101" TargetMode="External"/><Relationship Id="rId31" Type="http://schemas.openxmlformats.org/officeDocument/2006/relationships/hyperlink" Target="https://podminky.urs.cz/item/CS_URS_2025_02/596212210" TargetMode="External"/><Relationship Id="rId44" Type="http://schemas.openxmlformats.org/officeDocument/2006/relationships/hyperlink" Target="https://podminky.urs.cz/item/CS_URS_2025_02/997221875" TargetMode="External"/><Relationship Id="rId4" Type="http://schemas.openxmlformats.org/officeDocument/2006/relationships/hyperlink" Target="https://podminky.urs.cz/item/CS_URS_2025_02/113107143" TargetMode="External"/><Relationship Id="rId9" Type="http://schemas.openxmlformats.org/officeDocument/2006/relationships/hyperlink" Target="https://podminky.urs.cz/item/CS_URS_2025_02/131651211" TargetMode="External"/><Relationship Id="rId14" Type="http://schemas.openxmlformats.org/officeDocument/2006/relationships/hyperlink" Target="https://podminky.urs.cz/item/CS_URS_2025_02/167151101" TargetMode="External"/><Relationship Id="rId22" Type="http://schemas.openxmlformats.org/officeDocument/2006/relationships/hyperlink" Target="https://podminky.urs.cz/item/CS_URS_2025_02/273321411" TargetMode="External"/><Relationship Id="rId27" Type="http://schemas.openxmlformats.org/officeDocument/2006/relationships/hyperlink" Target="https://podminky.urs.cz/item/CS_URS_2025_02/565145101" TargetMode="External"/><Relationship Id="rId30" Type="http://schemas.openxmlformats.org/officeDocument/2006/relationships/hyperlink" Target="https://podminky.urs.cz/item/CS_URS_2025_02/596211110" TargetMode="External"/><Relationship Id="rId35" Type="http://schemas.openxmlformats.org/officeDocument/2006/relationships/hyperlink" Target="https://podminky.urs.cz/item/CS_URS_2025_02/919122122" TargetMode="External"/><Relationship Id="rId43" Type="http://schemas.openxmlformats.org/officeDocument/2006/relationships/hyperlink" Target="https://podminky.urs.cz/item/CS_URS_2025_02/997221873" TargetMode="External"/><Relationship Id="rId8" Type="http://schemas.openxmlformats.org/officeDocument/2006/relationships/hyperlink" Target="https://podminky.urs.cz/item/CS_URS_2025_02/131251100" TargetMode="External"/><Relationship Id="rId3" Type="http://schemas.openxmlformats.org/officeDocument/2006/relationships/hyperlink" Target="https://podminky.urs.cz/item/CS_URS_2025_02/113107136" TargetMode="External"/><Relationship Id="rId12" Type="http://schemas.openxmlformats.org/officeDocument/2006/relationships/hyperlink" Target="https://podminky.urs.cz/item/CS_URS_2025_02/162751157" TargetMode="External"/><Relationship Id="rId17" Type="http://schemas.openxmlformats.org/officeDocument/2006/relationships/hyperlink" Target="https://podminky.urs.cz/item/CS_URS_2025_02/171201231" TargetMode="External"/><Relationship Id="rId25" Type="http://schemas.openxmlformats.org/officeDocument/2006/relationships/hyperlink" Target="https://podminky.urs.cz/item/CS_URS_2025_02/564861011" TargetMode="External"/><Relationship Id="rId33" Type="http://schemas.openxmlformats.org/officeDocument/2006/relationships/hyperlink" Target="https://podminky.urs.cz/item/CS_URS_2025_02/915611111" TargetMode="External"/><Relationship Id="rId38" Type="http://schemas.openxmlformats.org/officeDocument/2006/relationships/hyperlink" Target="https://podminky.urs.cz/item/CS_URS_2025_02/997221571" TargetMode="External"/><Relationship Id="rId46" Type="http://schemas.openxmlformats.org/officeDocument/2006/relationships/drawing" Target="../drawings/drawing2.xml"/><Relationship Id="rId20" Type="http://schemas.openxmlformats.org/officeDocument/2006/relationships/hyperlink" Target="https://podminky.urs.cz/item/CS_URS_2025_02/181951112" TargetMode="External"/><Relationship Id="rId41" Type="http://schemas.openxmlformats.org/officeDocument/2006/relationships/hyperlink" Target="https://podminky.urs.cz/item/CS_URS_2025_02/99722186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 x14ac:dyDescent="0.2"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S2" s="17" t="s">
        <v>6</v>
      </c>
      <c r="BT2" s="17" t="s">
        <v>7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 x14ac:dyDescent="0.2">
      <c r="B5" s="20"/>
      <c r="D5" s="24" t="s">
        <v>13</v>
      </c>
      <c r="K5" s="265" t="s">
        <v>14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R5" s="20"/>
      <c r="BE5" s="262" t="s">
        <v>15</v>
      </c>
      <c r="BS5" s="17" t="s">
        <v>6</v>
      </c>
    </row>
    <row r="6" spans="1:74" ht="36.950000000000003" customHeight="1" x14ac:dyDescent="0.2">
      <c r="B6" s="20"/>
      <c r="D6" s="26" t="s">
        <v>16</v>
      </c>
      <c r="K6" s="267" t="s">
        <v>17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R6" s="20"/>
      <c r="BE6" s="263"/>
      <c r="BS6" s="17" t="s">
        <v>6</v>
      </c>
    </row>
    <row r="7" spans="1:74" ht="12" customHeight="1" x14ac:dyDescent="0.2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63"/>
      <c r="BS7" s="17" t="s">
        <v>6</v>
      </c>
    </row>
    <row r="8" spans="1:74" ht="12" customHeight="1" x14ac:dyDescent="0.2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63"/>
      <c r="BS8" s="17" t="s">
        <v>6</v>
      </c>
    </row>
    <row r="9" spans="1:74" ht="14.45" customHeight="1" x14ac:dyDescent="0.2">
      <c r="B9" s="20"/>
      <c r="AR9" s="20"/>
      <c r="BE9" s="263"/>
      <c r="BS9" s="17" t="s">
        <v>6</v>
      </c>
    </row>
    <row r="10" spans="1:74" ht="12" customHeight="1" x14ac:dyDescent="0.2">
      <c r="B10" s="20"/>
      <c r="D10" s="27" t="s">
        <v>25</v>
      </c>
      <c r="AK10" s="27" t="s">
        <v>26</v>
      </c>
      <c r="AN10" s="25" t="s">
        <v>19</v>
      </c>
      <c r="AR10" s="20"/>
      <c r="BE10" s="263"/>
      <c r="BS10" s="17" t="s">
        <v>6</v>
      </c>
    </row>
    <row r="11" spans="1:74" ht="18.399999999999999" customHeight="1" x14ac:dyDescent="0.2">
      <c r="B11" s="20"/>
      <c r="E11" s="25" t="s">
        <v>27</v>
      </c>
      <c r="AK11" s="27" t="s">
        <v>28</v>
      </c>
      <c r="AN11" s="25" t="s">
        <v>19</v>
      </c>
      <c r="AR11" s="20"/>
      <c r="BE11" s="263"/>
      <c r="BS11" s="17" t="s">
        <v>6</v>
      </c>
    </row>
    <row r="12" spans="1:74" ht="6.95" customHeight="1" x14ac:dyDescent="0.2">
      <c r="B12" s="20"/>
      <c r="AR12" s="20"/>
      <c r="BE12" s="263"/>
      <c r="BS12" s="17" t="s">
        <v>6</v>
      </c>
    </row>
    <row r="13" spans="1:74" ht="12" customHeight="1" x14ac:dyDescent="0.2">
      <c r="B13" s="20"/>
      <c r="D13" s="27" t="s">
        <v>29</v>
      </c>
      <c r="AK13" s="27" t="s">
        <v>26</v>
      </c>
      <c r="AN13" s="29" t="s">
        <v>30</v>
      </c>
      <c r="AR13" s="20"/>
      <c r="BE13" s="263"/>
      <c r="BS13" s="17" t="s">
        <v>6</v>
      </c>
    </row>
    <row r="14" spans="1:74" ht="12.75" x14ac:dyDescent="0.2">
      <c r="B14" s="20"/>
      <c r="E14" s="268" t="s">
        <v>30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7" t="s">
        <v>28</v>
      </c>
      <c r="AN14" s="29" t="s">
        <v>30</v>
      </c>
      <c r="AR14" s="20"/>
      <c r="BE14" s="263"/>
      <c r="BS14" s="17" t="s">
        <v>6</v>
      </c>
    </row>
    <row r="15" spans="1:74" ht="6.95" customHeight="1" x14ac:dyDescent="0.2">
      <c r="B15" s="20"/>
      <c r="AR15" s="20"/>
      <c r="BE15" s="263"/>
      <c r="BS15" s="17" t="s">
        <v>4</v>
      </c>
    </row>
    <row r="16" spans="1:74" ht="12" customHeight="1" x14ac:dyDescent="0.2">
      <c r="B16" s="20"/>
      <c r="D16" s="27" t="s">
        <v>31</v>
      </c>
      <c r="AK16" s="27" t="s">
        <v>26</v>
      </c>
      <c r="AN16" s="25" t="s">
        <v>19</v>
      </c>
      <c r="AR16" s="20"/>
      <c r="BE16" s="263"/>
      <c r="BS16" s="17" t="s">
        <v>4</v>
      </c>
    </row>
    <row r="17" spans="2:71" ht="18.399999999999999" customHeight="1" x14ac:dyDescent="0.2">
      <c r="B17" s="20"/>
      <c r="E17" s="25" t="s">
        <v>32</v>
      </c>
      <c r="AK17" s="27" t="s">
        <v>28</v>
      </c>
      <c r="AN17" s="25" t="s">
        <v>19</v>
      </c>
      <c r="AR17" s="20"/>
      <c r="BE17" s="263"/>
      <c r="BS17" s="17" t="s">
        <v>33</v>
      </c>
    </row>
    <row r="18" spans="2:71" ht="6.95" customHeight="1" x14ac:dyDescent="0.2">
      <c r="B18" s="20"/>
      <c r="AR18" s="20"/>
      <c r="BE18" s="263"/>
      <c r="BS18" s="17" t="s">
        <v>6</v>
      </c>
    </row>
    <row r="19" spans="2:71" ht="12" customHeight="1" x14ac:dyDescent="0.2">
      <c r="B19" s="20"/>
      <c r="D19" s="27" t="s">
        <v>34</v>
      </c>
      <c r="AK19" s="27" t="s">
        <v>26</v>
      </c>
      <c r="AN19" s="25" t="s">
        <v>19</v>
      </c>
      <c r="AR19" s="20"/>
      <c r="BE19" s="263"/>
      <c r="BS19" s="17" t="s">
        <v>6</v>
      </c>
    </row>
    <row r="20" spans="2:71" ht="18.399999999999999" customHeight="1" x14ac:dyDescent="0.2">
      <c r="B20" s="20"/>
      <c r="E20" s="25" t="s">
        <v>35</v>
      </c>
      <c r="AK20" s="27" t="s">
        <v>28</v>
      </c>
      <c r="AN20" s="25" t="s">
        <v>19</v>
      </c>
      <c r="AR20" s="20"/>
      <c r="BE20" s="263"/>
      <c r="BS20" s="17" t="s">
        <v>4</v>
      </c>
    </row>
    <row r="21" spans="2:71" ht="6.95" customHeight="1" x14ac:dyDescent="0.2">
      <c r="B21" s="20"/>
      <c r="AR21" s="20"/>
      <c r="BE21" s="263"/>
    </row>
    <row r="22" spans="2:71" ht="12" customHeight="1" x14ac:dyDescent="0.2">
      <c r="B22" s="20"/>
      <c r="D22" s="27" t="s">
        <v>36</v>
      </c>
      <c r="AR22" s="20"/>
      <c r="BE22" s="263"/>
    </row>
    <row r="23" spans="2:71" ht="47.25" customHeight="1" x14ac:dyDescent="0.2">
      <c r="B23" s="20"/>
      <c r="E23" s="270" t="s">
        <v>37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R23" s="20"/>
      <c r="BE23" s="263"/>
    </row>
    <row r="24" spans="2:71" ht="6.95" customHeight="1" x14ac:dyDescent="0.2">
      <c r="B24" s="20"/>
      <c r="AR24" s="20"/>
      <c r="BE24" s="263"/>
    </row>
    <row r="25" spans="2:7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63"/>
    </row>
    <row r="26" spans="2:71" s="1" customFormat="1" ht="25.9" customHeight="1" x14ac:dyDescent="0.2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71">
        <f>ROUND(AG54,2)</f>
        <v>60000</v>
      </c>
      <c r="AL26" s="272"/>
      <c r="AM26" s="272"/>
      <c r="AN26" s="272"/>
      <c r="AO26" s="272"/>
      <c r="AR26" s="32"/>
      <c r="BE26" s="263"/>
    </row>
    <row r="27" spans="2:71" s="1" customFormat="1" ht="6.95" customHeight="1" x14ac:dyDescent="0.2">
      <c r="B27" s="32"/>
      <c r="AR27" s="32"/>
      <c r="BE27" s="263"/>
    </row>
    <row r="28" spans="2:71" s="1" customFormat="1" ht="12.75" x14ac:dyDescent="0.2">
      <c r="B28" s="32"/>
      <c r="L28" s="273" t="s">
        <v>39</v>
      </c>
      <c r="M28" s="273"/>
      <c r="N28" s="273"/>
      <c r="O28" s="273"/>
      <c r="P28" s="273"/>
      <c r="W28" s="273" t="s">
        <v>40</v>
      </c>
      <c r="X28" s="273"/>
      <c r="Y28" s="273"/>
      <c r="Z28" s="273"/>
      <c r="AA28" s="273"/>
      <c r="AB28" s="273"/>
      <c r="AC28" s="273"/>
      <c r="AD28" s="273"/>
      <c r="AE28" s="273"/>
      <c r="AK28" s="273" t="s">
        <v>41</v>
      </c>
      <c r="AL28" s="273"/>
      <c r="AM28" s="273"/>
      <c r="AN28" s="273"/>
      <c r="AO28" s="273"/>
      <c r="AR28" s="32"/>
      <c r="BE28" s="263"/>
    </row>
    <row r="29" spans="2:71" s="2" customFormat="1" ht="14.45" customHeight="1" x14ac:dyDescent="0.2">
      <c r="B29" s="36"/>
      <c r="D29" s="27" t="s">
        <v>42</v>
      </c>
      <c r="F29" s="27" t="s">
        <v>43</v>
      </c>
      <c r="L29" s="276">
        <v>0.21</v>
      </c>
      <c r="M29" s="275"/>
      <c r="N29" s="275"/>
      <c r="O29" s="275"/>
      <c r="P29" s="275"/>
      <c r="W29" s="274">
        <f>ROUND(AZ54, 2)</f>
        <v>60000</v>
      </c>
      <c r="X29" s="275"/>
      <c r="Y29" s="275"/>
      <c r="Z29" s="275"/>
      <c r="AA29" s="275"/>
      <c r="AB29" s="275"/>
      <c r="AC29" s="275"/>
      <c r="AD29" s="275"/>
      <c r="AE29" s="275"/>
      <c r="AK29" s="274">
        <f>ROUND(AV54, 2)</f>
        <v>12600</v>
      </c>
      <c r="AL29" s="275"/>
      <c r="AM29" s="275"/>
      <c r="AN29" s="275"/>
      <c r="AO29" s="275"/>
      <c r="AR29" s="36"/>
      <c r="BE29" s="264"/>
    </row>
    <row r="30" spans="2:71" s="2" customFormat="1" ht="14.45" customHeight="1" x14ac:dyDescent="0.2">
      <c r="B30" s="36"/>
      <c r="F30" s="27" t="s">
        <v>44</v>
      </c>
      <c r="L30" s="276">
        <v>0.12</v>
      </c>
      <c r="M30" s="275"/>
      <c r="N30" s="275"/>
      <c r="O30" s="275"/>
      <c r="P30" s="275"/>
      <c r="W30" s="274">
        <f>ROUND(BA54, 2)</f>
        <v>0</v>
      </c>
      <c r="X30" s="275"/>
      <c r="Y30" s="275"/>
      <c r="Z30" s="275"/>
      <c r="AA30" s="275"/>
      <c r="AB30" s="275"/>
      <c r="AC30" s="275"/>
      <c r="AD30" s="275"/>
      <c r="AE30" s="275"/>
      <c r="AK30" s="274">
        <f>ROUND(AW54, 2)</f>
        <v>0</v>
      </c>
      <c r="AL30" s="275"/>
      <c r="AM30" s="275"/>
      <c r="AN30" s="275"/>
      <c r="AO30" s="275"/>
      <c r="AR30" s="36"/>
      <c r="BE30" s="264"/>
    </row>
    <row r="31" spans="2:71" s="2" customFormat="1" ht="14.45" hidden="1" customHeight="1" x14ac:dyDescent="0.2">
      <c r="B31" s="36"/>
      <c r="F31" s="27" t="s">
        <v>45</v>
      </c>
      <c r="L31" s="276">
        <v>0.21</v>
      </c>
      <c r="M31" s="275"/>
      <c r="N31" s="275"/>
      <c r="O31" s="275"/>
      <c r="P31" s="275"/>
      <c r="W31" s="274">
        <f>ROUND(BB54, 2)</f>
        <v>0</v>
      </c>
      <c r="X31" s="275"/>
      <c r="Y31" s="275"/>
      <c r="Z31" s="275"/>
      <c r="AA31" s="275"/>
      <c r="AB31" s="275"/>
      <c r="AC31" s="275"/>
      <c r="AD31" s="275"/>
      <c r="AE31" s="275"/>
      <c r="AK31" s="274">
        <v>0</v>
      </c>
      <c r="AL31" s="275"/>
      <c r="AM31" s="275"/>
      <c r="AN31" s="275"/>
      <c r="AO31" s="275"/>
      <c r="AR31" s="36"/>
      <c r="BE31" s="264"/>
    </row>
    <row r="32" spans="2:71" s="2" customFormat="1" ht="14.45" hidden="1" customHeight="1" x14ac:dyDescent="0.2">
      <c r="B32" s="36"/>
      <c r="F32" s="27" t="s">
        <v>46</v>
      </c>
      <c r="L32" s="276">
        <v>0.12</v>
      </c>
      <c r="M32" s="275"/>
      <c r="N32" s="275"/>
      <c r="O32" s="275"/>
      <c r="P32" s="275"/>
      <c r="W32" s="274">
        <f>ROUND(BC54, 2)</f>
        <v>0</v>
      </c>
      <c r="X32" s="275"/>
      <c r="Y32" s="275"/>
      <c r="Z32" s="275"/>
      <c r="AA32" s="275"/>
      <c r="AB32" s="275"/>
      <c r="AC32" s="275"/>
      <c r="AD32" s="275"/>
      <c r="AE32" s="275"/>
      <c r="AK32" s="274">
        <v>0</v>
      </c>
      <c r="AL32" s="275"/>
      <c r="AM32" s="275"/>
      <c r="AN32" s="275"/>
      <c r="AO32" s="275"/>
      <c r="AR32" s="36"/>
      <c r="BE32" s="264"/>
    </row>
    <row r="33" spans="2:44" s="2" customFormat="1" ht="14.45" hidden="1" customHeight="1" x14ac:dyDescent="0.2">
      <c r="B33" s="36"/>
      <c r="F33" s="27" t="s">
        <v>47</v>
      </c>
      <c r="L33" s="276">
        <v>0</v>
      </c>
      <c r="M33" s="275"/>
      <c r="N33" s="275"/>
      <c r="O33" s="275"/>
      <c r="P33" s="275"/>
      <c r="W33" s="274">
        <f>ROUND(BD54, 2)</f>
        <v>0</v>
      </c>
      <c r="X33" s="275"/>
      <c r="Y33" s="275"/>
      <c r="Z33" s="275"/>
      <c r="AA33" s="275"/>
      <c r="AB33" s="275"/>
      <c r="AC33" s="275"/>
      <c r="AD33" s="275"/>
      <c r="AE33" s="275"/>
      <c r="AK33" s="274">
        <v>0</v>
      </c>
      <c r="AL33" s="275"/>
      <c r="AM33" s="275"/>
      <c r="AN33" s="275"/>
      <c r="AO33" s="275"/>
      <c r="AR33" s="36"/>
    </row>
    <row r="34" spans="2:44" s="1" customFormat="1" ht="6.95" customHeight="1" x14ac:dyDescent="0.2">
      <c r="B34" s="32"/>
      <c r="AR34" s="32"/>
    </row>
    <row r="35" spans="2:44" s="1" customFormat="1" ht="25.9" customHeight="1" x14ac:dyDescent="0.2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77" t="s">
        <v>50</v>
      </c>
      <c r="Y35" s="278"/>
      <c r="Z35" s="278"/>
      <c r="AA35" s="278"/>
      <c r="AB35" s="278"/>
      <c r="AC35" s="39"/>
      <c r="AD35" s="39"/>
      <c r="AE35" s="39"/>
      <c r="AF35" s="39"/>
      <c r="AG35" s="39"/>
      <c r="AH35" s="39"/>
      <c r="AI35" s="39"/>
      <c r="AJ35" s="39"/>
      <c r="AK35" s="279">
        <f>SUM(AK26:AK33)</f>
        <v>72600</v>
      </c>
      <c r="AL35" s="278"/>
      <c r="AM35" s="278"/>
      <c r="AN35" s="278"/>
      <c r="AO35" s="280"/>
      <c r="AP35" s="37"/>
      <c r="AQ35" s="37"/>
      <c r="AR35" s="32"/>
    </row>
    <row r="36" spans="2:44" s="1" customFormat="1" ht="6.95" customHeight="1" x14ac:dyDescent="0.2">
      <c r="B36" s="32"/>
      <c r="AR36" s="32"/>
    </row>
    <row r="37" spans="2:44" s="1" customFormat="1" ht="6.95" customHeight="1" x14ac:dyDescent="0.2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 x14ac:dyDescent="0.2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 x14ac:dyDescent="0.2">
      <c r="B42" s="32"/>
      <c r="C42" s="21" t="s">
        <v>51</v>
      </c>
      <c r="AR42" s="32"/>
    </row>
    <row r="43" spans="2:44" s="1" customFormat="1" ht="6.95" customHeight="1" x14ac:dyDescent="0.2">
      <c r="B43" s="32"/>
      <c r="AR43" s="32"/>
    </row>
    <row r="44" spans="2:44" s="3" customFormat="1" ht="12" customHeight="1" x14ac:dyDescent="0.2">
      <c r="B44" s="45"/>
      <c r="C44" s="27" t="s">
        <v>13</v>
      </c>
      <c r="L44" s="3" t="str">
        <f>K5</f>
        <v>25-08</v>
      </c>
      <c r="AR44" s="45"/>
    </row>
    <row r="45" spans="2:44" s="4" customFormat="1" ht="36.950000000000003" customHeight="1" x14ac:dyDescent="0.2">
      <c r="B45" s="46"/>
      <c r="C45" s="47" t="s">
        <v>16</v>
      </c>
      <c r="L45" s="281" t="str">
        <f>K6</f>
        <v>Polopodzemní kontejnery Březenecká - IV. etapa - změna lokality 7</v>
      </c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2"/>
      <c r="AG45" s="282"/>
      <c r="AH45" s="282"/>
      <c r="AI45" s="282"/>
      <c r="AJ45" s="282"/>
      <c r="AK45" s="282"/>
      <c r="AL45" s="282"/>
      <c r="AM45" s="282"/>
      <c r="AN45" s="282"/>
      <c r="AO45" s="282"/>
      <c r="AR45" s="46"/>
    </row>
    <row r="46" spans="2:44" s="1" customFormat="1" ht="6.95" customHeight="1" x14ac:dyDescent="0.2">
      <c r="B46" s="32"/>
      <c r="AR46" s="32"/>
    </row>
    <row r="47" spans="2:44" s="1" customFormat="1" ht="12" customHeight="1" x14ac:dyDescent="0.2">
      <c r="B47" s="32"/>
      <c r="C47" s="27" t="s">
        <v>21</v>
      </c>
      <c r="L47" s="48" t="str">
        <f>IF(K8="","",K8)</f>
        <v>Chomutov</v>
      </c>
      <c r="AI47" s="27" t="s">
        <v>23</v>
      </c>
      <c r="AM47" s="283" t="str">
        <f>IF(AN8= "","",AN8)</f>
        <v>25. 9. 2025</v>
      </c>
      <c r="AN47" s="283"/>
      <c r="AR47" s="32"/>
    </row>
    <row r="48" spans="2:44" s="1" customFormat="1" ht="6.95" customHeight="1" x14ac:dyDescent="0.2">
      <c r="B48" s="32"/>
      <c r="AR48" s="32"/>
    </row>
    <row r="49" spans="1:91" s="1" customFormat="1" ht="15.2" customHeight="1" x14ac:dyDescent="0.2">
      <c r="B49" s="32"/>
      <c r="C49" s="27" t="s">
        <v>25</v>
      </c>
      <c r="L49" s="3" t="str">
        <f>IF(E11= "","",E11)</f>
        <v>Statutární město Chomutov</v>
      </c>
      <c r="AI49" s="27" t="s">
        <v>31</v>
      </c>
      <c r="AM49" s="284" t="str">
        <f>IF(E17="","",E17)</f>
        <v>KAP Atelier s.r.o.</v>
      </c>
      <c r="AN49" s="285"/>
      <c r="AO49" s="285"/>
      <c r="AP49" s="285"/>
      <c r="AR49" s="32"/>
      <c r="AS49" s="286" t="s">
        <v>52</v>
      </c>
      <c r="AT49" s="287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 x14ac:dyDescent="0.2">
      <c r="B50" s="32"/>
      <c r="C50" s="27" t="s">
        <v>29</v>
      </c>
      <c r="L50" s="3" t="str">
        <f>IF(E14= "Vyplň údaj","",E14)</f>
        <v/>
      </c>
      <c r="AI50" s="27" t="s">
        <v>34</v>
      </c>
      <c r="AM50" s="284" t="str">
        <f>IF(E20="","",E20)</f>
        <v>NOKU s.r.o.</v>
      </c>
      <c r="AN50" s="285"/>
      <c r="AO50" s="285"/>
      <c r="AP50" s="285"/>
      <c r="AR50" s="32"/>
      <c r="AS50" s="288"/>
      <c r="AT50" s="289"/>
      <c r="BD50" s="53"/>
    </row>
    <row r="51" spans="1:91" s="1" customFormat="1" ht="10.9" customHeight="1" x14ac:dyDescent="0.2">
      <c r="B51" s="32"/>
      <c r="AR51" s="32"/>
      <c r="AS51" s="288"/>
      <c r="AT51" s="289"/>
      <c r="BD51" s="53"/>
    </row>
    <row r="52" spans="1:91" s="1" customFormat="1" ht="29.25" customHeight="1" x14ac:dyDescent="0.2">
      <c r="B52" s="32"/>
      <c r="C52" s="290" t="s">
        <v>53</v>
      </c>
      <c r="D52" s="291"/>
      <c r="E52" s="291"/>
      <c r="F52" s="291"/>
      <c r="G52" s="291"/>
      <c r="H52" s="54"/>
      <c r="I52" s="292" t="s">
        <v>54</v>
      </c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  <c r="AC52" s="291"/>
      <c r="AD52" s="291"/>
      <c r="AE52" s="291"/>
      <c r="AF52" s="291"/>
      <c r="AG52" s="293" t="s">
        <v>55</v>
      </c>
      <c r="AH52" s="291"/>
      <c r="AI52" s="291"/>
      <c r="AJ52" s="291"/>
      <c r="AK52" s="291"/>
      <c r="AL52" s="291"/>
      <c r="AM52" s="291"/>
      <c r="AN52" s="292" t="s">
        <v>56</v>
      </c>
      <c r="AO52" s="291"/>
      <c r="AP52" s="291"/>
      <c r="AQ52" s="55" t="s">
        <v>57</v>
      </c>
      <c r="AR52" s="32"/>
      <c r="AS52" s="56" t="s">
        <v>58</v>
      </c>
      <c r="AT52" s="57" t="s">
        <v>59</v>
      </c>
      <c r="AU52" s="57" t="s">
        <v>60</v>
      </c>
      <c r="AV52" s="57" t="s">
        <v>61</v>
      </c>
      <c r="AW52" s="57" t="s">
        <v>62</v>
      </c>
      <c r="AX52" s="57" t="s">
        <v>63</v>
      </c>
      <c r="AY52" s="57" t="s">
        <v>64</v>
      </c>
      <c r="AZ52" s="57" t="s">
        <v>65</v>
      </c>
      <c r="BA52" s="57" t="s">
        <v>66</v>
      </c>
      <c r="BB52" s="57" t="s">
        <v>67</v>
      </c>
      <c r="BC52" s="57" t="s">
        <v>68</v>
      </c>
      <c r="BD52" s="58" t="s">
        <v>69</v>
      </c>
    </row>
    <row r="53" spans="1:91" s="1" customFormat="1" ht="10.9" customHeight="1" x14ac:dyDescent="0.2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 x14ac:dyDescent="0.2">
      <c r="B54" s="60"/>
      <c r="C54" s="61" t="s">
        <v>70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97">
        <f>ROUND(AG55,2)</f>
        <v>60000</v>
      </c>
      <c r="AH54" s="297"/>
      <c r="AI54" s="297"/>
      <c r="AJ54" s="297"/>
      <c r="AK54" s="297"/>
      <c r="AL54" s="297"/>
      <c r="AM54" s="297"/>
      <c r="AN54" s="298">
        <f>SUM(AG54,AT54)</f>
        <v>72600</v>
      </c>
      <c r="AO54" s="298"/>
      <c r="AP54" s="298"/>
      <c r="AQ54" s="64" t="s">
        <v>19</v>
      </c>
      <c r="AR54" s="60"/>
      <c r="AS54" s="65">
        <f>ROUND(AS55,2)</f>
        <v>0</v>
      </c>
      <c r="AT54" s="66">
        <f>ROUND(SUM(AV54:AW54),2)</f>
        <v>12600</v>
      </c>
      <c r="AU54" s="67">
        <f>ROUND(AU55,5)</f>
        <v>0</v>
      </c>
      <c r="AV54" s="66">
        <f>ROUND(AZ54*L29,2)</f>
        <v>12600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ROUND(AZ55,2)</f>
        <v>60000</v>
      </c>
      <c r="BA54" s="66">
        <f>ROUND(BA55,2)</f>
        <v>0</v>
      </c>
      <c r="BB54" s="66">
        <f>ROUND(BB55,2)</f>
        <v>0</v>
      </c>
      <c r="BC54" s="66">
        <f>ROUND(BC55,2)</f>
        <v>0</v>
      </c>
      <c r="BD54" s="68">
        <f>ROUND(BD55,2)</f>
        <v>0</v>
      </c>
      <c r="BS54" s="69" t="s">
        <v>71</v>
      </c>
      <c r="BT54" s="69" t="s">
        <v>72</v>
      </c>
      <c r="BU54" s="70" t="s">
        <v>73</v>
      </c>
      <c r="BV54" s="69" t="s">
        <v>74</v>
      </c>
      <c r="BW54" s="69" t="s">
        <v>5</v>
      </c>
      <c r="BX54" s="69" t="s">
        <v>75</v>
      </c>
      <c r="CL54" s="69" t="s">
        <v>19</v>
      </c>
    </row>
    <row r="55" spans="1:91" s="6" customFormat="1" ht="16.5" customHeight="1" x14ac:dyDescent="0.2">
      <c r="A55" s="71" t="s">
        <v>76</v>
      </c>
      <c r="B55" s="72"/>
      <c r="C55" s="73"/>
      <c r="D55" s="296" t="s">
        <v>77</v>
      </c>
      <c r="E55" s="296"/>
      <c r="F55" s="296"/>
      <c r="G55" s="296"/>
      <c r="H55" s="296"/>
      <c r="I55" s="74"/>
      <c r="J55" s="296" t="s">
        <v>78</v>
      </c>
      <c r="K55" s="296"/>
      <c r="L55" s="296"/>
      <c r="M55" s="296"/>
      <c r="N55" s="296"/>
      <c r="O55" s="296"/>
      <c r="P55" s="296"/>
      <c r="Q55" s="296"/>
      <c r="R55" s="296"/>
      <c r="S55" s="296"/>
      <c r="T55" s="296"/>
      <c r="U55" s="296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4">
        <f>'SO 01 - Lokalita 7'!J30</f>
        <v>60000</v>
      </c>
      <c r="AH55" s="295"/>
      <c r="AI55" s="295"/>
      <c r="AJ55" s="295"/>
      <c r="AK55" s="295"/>
      <c r="AL55" s="295"/>
      <c r="AM55" s="295"/>
      <c r="AN55" s="294">
        <f>SUM(AG55,AT55)</f>
        <v>72600</v>
      </c>
      <c r="AO55" s="295"/>
      <c r="AP55" s="295"/>
      <c r="AQ55" s="75" t="s">
        <v>79</v>
      </c>
      <c r="AR55" s="72"/>
      <c r="AS55" s="76">
        <v>0</v>
      </c>
      <c r="AT55" s="77">
        <f>ROUND(SUM(AV55:AW55),2)</f>
        <v>12600</v>
      </c>
      <c r="AU55" s="78">
        <f>'SO 01 - Lokalita 7'!P90</f>
        <v>0</v>
      </c>
      <c r="AV55" s="77">
        <f>'SO 01 - Lokalita 7'!J33</f>
        <v>12600</v>
      </c>
      <c r="AW55" s="77">
        <f>'SO 01 - Lokalita 7'!J34</f>
        <v>0</v>
      </c>
      <c r="AX55" s="77">
        <f>'SO 01 - Lokalita 7'!J35</f>
        <v>0</v>
      </c>
      <c r="AY55" s="77">
        <f>'SO 01 - Lokalita 7'!J36</f>
        <v>0</v>
      </c>
      <c r="AZ55" s="77">
        <f>'SO 01 - Lokalita 7'!F33</f>
        <v>60000</v>
      </c>
      <c r="BA55" s="77">
        <f>'SO 01 - Lokalita 7'!F34</f>
        <v>0</v>
      </c>
      <c r="BB55" s="77">
        <f>'SO 01 - Lokalita 7'!F35</f>
        <v>0</v>
      </c>
      <c r="BC55" s="77">
        <f>'SO 01 - Lokalita 7'!F36</f>
        <v>0</v>
      </c>
      <c r="BD55" s="79">
        <f>'SO 01 - Lokalita 7'!F37</f>
        <v>0</v>
      </c>
      <c r="BT55" s="80" t="s">
        <v>80</v>
      </c>
      <c r="BV55" s="80" t="s">
        <v>74</v>
      </c>
      <c r="BW55" s="80" t="s">
        <v>81</v>
      </c>
      <c r="BX55" s="80" t="s">
        <v>5</v>
      </c>
      <c r="CL55" s="80" t="s">
        <v>19</v>
      </c>
      <c r="CM55" s="80" t="s">
        <v>82</v>
      </c>
    </row>
    <row r="56" spans="1:91" s="1" customFormat="1" ht="30" customHeight="1" x14ac:dyDescent="0.2">
      <c r="B56" s="32"/>
      <c r="AR56" s="32"/>
    </row>
    <row r="57" spans="1:91" s="1" customFormat="1" ht="6.95" customHeight="1" x14ac:dyDescent="0.2"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2"/>
    </row>
  </sheetData>
  <sheetProtection algorithmName="SHA-512" hashValue="cy23jczmnBoHgWZlkzmqM6nTggM2E1WRWLKCHeFCaS1AWN8XwzEqXwcEKT29wFBFRs+WyYG8cUowHbJewc2DzA==" saltValue="WEOqrF0eCSC3qnzm2cCTpLsEE6ZLWodunz7vh20nbWiIV/mKwH7gDB7d40CcjWm3vRdQRQGakmfBTCb9/Ys2e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Lokalita 7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20"/>
  <sheetViews>
    <sheetView showGridLines="0" topLeftCell="A253" workbookViewId="0">
      <selection activeCell="J275" sqref="J275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7" t="s">
        <v>81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83</v>
      </c>
      <c r="L4" s="20"/>
      <c r="M4" s="8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99" t="str">
        <f>'Rekapitulace stavby'!K6</f>
        <v>Polopodzemní kontejnery Březenecká - IV. etapa - změna lokality 7</v>
      </c>
      <c r="F7" s="300"/>
      <c r="G7" s="300"/>
      <c r="H7" s="300"/>
      <c r="L7" s="20"/>
    </row>
    <row r="8" spans="2:46" s="1" customFormat="1" ht="12" customHeight="1" x14ac:dyDescent="0.2">
      <c r="B8" s="32"/>
      <c r="D8" s="27" t="s">
        <v>84</v>
      </c>
      <c r="L8" s="32"/>
    </row>
    <row r="9" spans="2:46" s="1" customFormat="1" ht="16.5" customHeight="1" x14ac:dyDescent="0.2">
      <c r="B9" s="32"/>
      <c r="E9" s="281" t="s">
        <v>85</v>
      </c>
      <c r="F9" s="301"/>
      <c r="G9" s="301"/>
      <c r="H9" s="301"/>
      <c r="L9" s="32"/>
    </row>
    <row r="10" spans="2:46" s="1" customFormat="1" ht="11.25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 x14ac:dyDescent="0.2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25. 9. 2025</v>
      </c>
      <c r="L12" s="32"/>
    </row>
    <row r="13" spans="2:46" s="1" customFormat="1" ht="10.9" customHeight="1" x14ac:dyDescent="0.2">
      <c r="B13" s="32"/>
      <c r="L13" s="32"/>
    </row>
    <row r="14" spans="2:46" s="1" customFormat="1" ht="12" customHeight="1" x14ac:dyDescent="0.2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 x14ac:dyDescent="0.2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 x14ac:dyDescent="0.2">
      <c r="B16" s="32"/>
      <c r="L16" s="32"/>
    </row>
    <row r="17" spans="2:12" s="1" customFormat="1" ht="12" customHeight="1" x14ac:dyDescent="0.2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302" t="str">
        <f>'Rekapitulace stavby'!E14</f>
        <v>Vyplň údaj</v>
      </c>
      <c r="F18" s="265"/>
      <c r="G18" s="265"/>
      <c r="H18" s="265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 x14ac:dyDescent="0.2">
      <c r="B19" s="32"/>
      <c r="L19" s="32"/>
    </row>
    <row r="20" spans="2:12" s="1" customFormat="1" ht="12" customHeight="1" x14ac:dyDescent="0.2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 x14ac:dyDescent="0.2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 x14ac:dyDescent="0.2">
      <c r="B22" s="32"/>
      <c r="L22" s="32"/>
    </row>
    <row r="23" spans="2:12" s="1" customFormat="1" ht="12" customHeight="1" x14ac:dyDescent="0.2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 x14ac:dyDescent="0.2">
      <c r="B24" s="32"/>
      <c r="E24" s="25" t="s">
        <v>86</v>
      </c>
      <c r="I24" s="27" t="s">
        <v>28</v>
      </c>
      <c r="J24" s="25" t="s">
        <v>19</v>
      </c>
      <c r="L24" s="32"/>
    </row>
    <row r="25" spans="2:12" s="1" customFormat="1" ht="6.95" customHeight="1" x14ac:dyDescent="0.2">
      <c r="B25" s="32"/>
      <c r="L25" s="32"/>
    </row>
    <row r="26" spans="2:12" s="1" customFormat="1" ht="12" customHeight="1" x14ac:dyDescent="0.2">
      <c r="B26" s="32"/>
      <c r="D26" s="27" t="s">
        <v>36</v>
      </c>
      <c r="L26" s="32"/>
    </row>
    <row r="27" spans="2:12" s="7" customFormat="1" ht="16.5" customHeight="1" x14ac:dyDescent="0.2">
      <c r="B27" s="82"/>
      <c r="E27" s="270" t="s">
        <v>19</v>
      </c>
      <c r="F27" s="270"/>
      <c r="G27" s="270"/>
      <c r="H27" s="270"/>
      <c r="L27" s="82"/>
    </row>
    <row r="28" spans="2:12" s="1" customFormat="1" ht="6.95" customHeight="1" x14ac:dyDescent="0.2">
      <c r="B28" s="32"/>
      <c r="L28" s="32"/>
    </row>
    <row r="29" spans="2:12" s="1" customFormat="1" ht="6.95" customHeight="1" x14ac:dyDescent="0.2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 x14ac:dyDescent="0.2">
      <c r="B30" s="32"/>
      <c r="D30" s="83" t="s">
        <v>38</v>
      </c>
      <c r="J30" s="63">
        <f>ROUND(J90, 2)</f>
        <v>60000</v>
      </c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 x14ac:dyDescent="0.2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 x14ac:dyDescent="0.2">
      <c r="B33" s="32"/>
      <c r="D33" s="52" t="s">
        <v>42</v>
      </c>
      <c r="E33" s="27" t="s">
        <v>43</v>
      </c>
      <c r="F33" s="84">
        <f>ROUND((SUM(BE90:BE319)),  2)</f>
        <v>60000</v>
      </c>
      <c r="I33" s="85">
        <v>0.21</v>
      </c>
      <c r="J33" s="84">
        <f>ROUND(((SUM(BE90:BE319))*I33),  2)</f>
        <v>12600</v>
      </c>
      <c r="L33" s="32"/>
    </row>
    <row r="34" spans="2:12" s="1" customFormat="1" ht="14.45" customHeight="1" x14ac:dyDescent="0.2">
      <c r="B34" s="32"/>
      <c r="E34" s="27" t="s">
        <v>44</v>
      </c>
      <c r="F34" s="84">
        <f>ROUND((SUM(BF90:BF319)),  2)</f>
        <v>0</v>
      </c>
      <c r="I34" s="85">
        <v>0.12</v>
      </c>
      <c r="J34" s="84">
        <f>ROUND(((SUM(BF90:BF319))*I34),  2)</f>
        <v>0</v>
      </c>
      <c r="L34" s="32"/>
    </row>
    <row r="35" spans="2:12" s="1" customFormat="1" ht="14.45" hidden="1" customHeight="1" x14ac:dyDescent="0.2">
      <c r="B35" s="32"/>
      <c r="E35" s="27" t="s">
        <v>45</v>
      </c>
      <c r="F35" s="84">
        <f>ROUND((SUM(BG90:BG319)),  2)</f>
        <v>0</v>
      </c>
      <c r="I35" s="85">
        <v>0.21</v>
      </c>
      <c r="J35" s="84">
        <f>0</f>
        <v>0</v>
      </c>
      <c r="L35" s="32"/>
    </row>
    <row r="36" spans="2:12" s="1" customFormat="1" ht="14.45" hidden="1" customHeight="1" x14ac:dyDescent="0.2">
      <c r="B36" s="32"/>
      <c r="E36" s="27" t="s">
        <v>46</v>
      </c>
      <c r="F36" s="84">
        <f>ROUND((SUM(BH90:BH319)),  2)</f>
        <v>0</v>
      </c>
      <c r="I36" s="85">
        <v>0.12</v>
      </c>
      <c r="J36" s="84">
        <f>0</f>
        <v>0</v>
      </c>
      <c r="L36" s="32"/>
    </row>
    <row r="37" spans="2:12" s="1" customFormat="1" ht="14.45" hidden="1" customHeight="1" x14ac:dyDescent="0.2">
      <c r="B37" s="32"/>
      <c r="E37" s="27" t="s">
        <v>47</v>
      </c>
      <c r="F37" s="84">
        <f>ROUND((SUM(BI90:BI319)),  2)</f>
        <v>0</v>
      </c>
      <c r="I37" s="85">
        <v>0</v>
      </c>
      <c r="J37" s="84">
        <f>0</f>
        <v>0</v>
      </c>
      <c r="L37" s="32"/>
    </row>
    <row r="38" spans="2:12" s="1" customFormat="1" ht="6.95" customHeight="1" x14ac:dyDescent="0.2">
      <c r="B38" s="32"/>
      <c r="L38" s="32"/>
    </row>
    <row r="39" spans="2:12" s="1" customFormat="1" ht="25.35" customHeight="1" x14ac:dyDescent="0.2">
      <c r="B39" s="32"/>
      <c r="C39" s="86"/>
      <c r="D39" s="87" t="s">
        <v>48</v>
      </c>
      <c r="E39" s="54"/>
      <c r="F39" s="54"/>
      <c r="G39" s="88" t="s">
        <v>49</v>
      </c>
      <c r="H39" s="89" t="s">
        <v>50</v>
      </c>
      <c r="I39" s="54"/>
      <c r="J39" s="90">
        <f>SUM(J30:J37)</f>
        <v>72600</v>
      </c>
      <c r="K39" s="91"/>
      <c r="L39" s="32"/>
    </row>
    <row r="40" spans="2:12" s="1" customFormat="1" ht="14.45" customHeight="1" x14ac:dyDescent="0.2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 x14ac:dyDescent="0.2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 x14ac:dyDescent="0.2">
      <c r="B45" s="32"/>
      <c r="C45" s="21" t="s">
        <v>87</v>
      </c>
      <c r="L45" s="32"/>
    </row>
    <row r="46" spans="2:12" s="1" customFormat="1" ht="6.95" customHeight="1" x14ac:dyDescent="0.2">
      <c r="B46" s="32"/>
      <c r="L46" s="32"/>
    </row>
    <row r="47" spans="2:12" s="1" customFormat="1" ht="12" customHeight="1" x14ac:dyDescent="0.2">
      <c r="B47" s="32"/>
      <c r="C47" s="27" t="s">
        <v>16</v>
      </c>
      <c r="L47" s="32"/>
    </row>
    <row r="48" spans="2:12" s="1" customFormat="1" ht="16.5" customHeight="1" x14ac:dyDescent="0.2">
      <c r="B48" s="32"/>
      <c r="E48" s="299" t="str">
        <f>E7</f>
        <v>Polopodzemní kontejnery Březenecká - IV. etapa - změna lokality 7</v>
      </c>
      <c r="F48" s="300"/>
      <c r="G48" s="300"/>
      <c r="H48" s="300"/>
      <c r="L48" s="32"/>
    </row>
    <row r="49" spans="2:47" s="1" customFormat="1" ht="12" customHeight="1" x14ac:dyDescent="0.2">
      <c r="B49" s="32"/>
      <c r="C49" s="27" t="s">
        <v>84</v>
      </c>
      <c r="L49" s="32"/>
    </row>
    <row r="50" spans="2:47" s="1" customFormat="1" ht="16.5" customHeight="1" x14ac:dyDescent="0.2">
      <c r="B50" s="32"/>
      <c r="E50" s="281" t="str">
        <f>E9</f>
        <v>SO 01 - Lokalita 7</v>
      </c>
      <c r="F50" s="301"/>
      <c r="G50" s="301"/>
      <c r="H50" s="301"/>
      <c r="L50" s="32"/>
    </row>
    <row r="51" spans="2:47" s="1" customFormat="1" ht="6.95" customHeight="1" x14ac:dyDescent="0.2">
      <c r="B51" s="32"/>
      <c r="L51" s="32"/>
    </row>
    <row r="52" spans="2:47" s="1" customFormat="1" ht="12" customHeight="1" x14ac:dyDescent="0.2">
      <c r="B52" s="32"/>
      <c r="C52" s="27" t="s">
        <v>21</v>
      </c>
      <c r="F52" s="25" t="str">
        <f>F12</f>
        <v>Chomutov</v>
      </c>
      <c r="I52" s="27" t="s">
        <v>23</v>
      </c>
      <c r="J52" s="49" t="str">
        <f>IF(J12="","",J12)</f>
        <v>25. 9. 2025</v>
      </c>
      <c r="L52" s="32"/>
    </row>
    <row r="53" spans="2:47" s="1" customFormat="1" ht="6.95" customHeight="1" x14ac:dyDescent="0.2">
      <c r="B53" s="32"/>
      <c r="L53" s="32"/>
    </row>
    <row r="54" spans="2:47" s="1" customFormat="1" ht="15.2" customHeight="1" x14ac:dyDescent="0.2">
      <c r="B54" s="32"/>
      <c r="C54" s="27" t="s">
        <v>25</v>
      </c>
      <c r="F54" s="25" t="str">
        <f>E15</f>
        <v>Statutární město Chomutov</v>
      </c>
      <c r="I54" s="27" t="s">
        <v>31</v>
      </c>
      <c r="J54" s="30" t="str">
        <f>E21</f>
        <v>KAP Atelier s.r.o.</v>
      </c>
      <c r="L54" s="32"/>
    </row>
    <row r="55" spans="2:47" s="1" customFormat="1" ht="15.2" customHeight="1" x14ac:dyDescent="0.2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Jaroslav Kudláček</v>
      </c>
      <c r="L55" s="32"/>
    </row>
    <row r="56" spans="2:47" s="1" customFormat="1" ht="10.35" customHeight="1" x14ac:dyDescent="0.2">
      <c r="B56" s="32"/>
      <c r="L56" s="32"/>
    </row>
    <row r="57" spans="2:47" s="1" customFormat="1" ht="29.25" customHeight="1" x14ac:dyDescent="0.2">
      <c r="B57" s="32"/>
      <c r="C57" s="92" t="s">
        <v>88</v>
      </c>
      <c r="D57" s="86"/>
      <c r="E57" s="86"/>
      <c r="F57" s="86"/>
      <c r="G57" s="86"/>
      <c r="H57" s="86"/>
      <c r="I57" s="86"/>
      <c r="J57" s="93" t="s">
        <v>89</v>
      </c>
      <c r="K57" s="86"/>
      <c r="L57" s="32"/>
    </row>
    <row r="58" spans="2:47" s="1" customFormat="1" ht="10.35" customHeight="1" x14ac:dyDescent="0.2">
      <c r="B58" s="32"/>
      <c r="L58" s="32"/>
    </row>
    <row r="59" spans="2:47" s="1" customFormat="1" ht="22.9" customHeight="1" x14ac:dyDescent="0.2">
      <c r="B59" s="32"/>
      <c r="C59" s="94" t="s">
        <v>70</v>
      </c>
      <c r="J59" s="63">
        <f>J90</f>
        <v>60000</v>
      </c>
      <c r="L59" s="32"/>
      <c r="AU59" s="17" t="s">
        <v>90</v>
      </c>
    </row>
    <row r="60" spans="2:47" s="8" customFormat="1" ht="24.95" customHeight="1" x14ac:dyDescent="0.2">
      <c r="B60" s="95"/>
      <c r="D60" s="96" t="s">
        <v>91</v>
      </c>
      <c r="E60" s="97"/>
      <c r="F60" s="97"/>
      <c r="G60" s="97"/>
      <c r="H60" s="97"/>
      <c r="I60" s="97"/>
      <c r="J60" s="98">
        <f>J91</f>
        <v>60000</v>
      </c>
      <c r="L60" s="95"/>
    </row>
    <row r="61" spans="2:47" s="9" customFormat="1" ht="19.899999999999999" customHeight="1" x14ac:dyDescent="0.2">
      <c r="B61" s="99"/>
      <c r="D61" s="100" t="s">
        <v>92</v>
      </c>
      <c r="E61" s="101"/>
      <c r="F61" s="101"/>
      <c r="G61" s="101"/>
      <c r="H61" s="101"/>
      <c r="I61" s="101"/>
      <c r="J61" s="102">
        <f>J92</f>
        <v>0</v>
      </c>
      <c r="L61" s="99"/>
    </row>
    <row r="62" spans="2:47" s="9" customFormat="1" ht="19.899999999999999" customHeight="1" x14ac:dyDescent="0.2">
      <c r="B62" s="99"/>
      <c r="D62" s="100" t="s">
        <v>93</v>
      </c>
      <c r="E62" s="101"/>
      <c r="F62" s="101"/>
      <c r="G62" s="101"/>
      <c r="H62" s="101"/>
      <c r="I62" s="101"/>
      <c r="J62" s="102">
        <f>J186</f>
        <v>0</v>
      </c>
      <c r="L62" s="99"/>
    </row>
    <row r="63" spans="2:47" s="9" customFormat="1" ht="19.899999999999999" customHeight="1" x14ac:dyDescent="0.2">
      <c r="B63" s="99"/>
      <c r="D63" s="100" t="s">
        <v>94</v>
      </c>
      <c r="E63" s="101"/>
      <c r="F63" s="101"/>
      <c r="G63" s="101"/>
      <c r="H63" s="101"/>
      <c r="I63" s="101"/>
      <c r="J63" s="102">
        <f>J196</f>
        <v>0</v>
      </c>
      <c r="L63" s="99"/>
    </row>
    <row r="64" spans="2:47" s="9" customFormat="1" ht="19.899999999999999" customHeight="1" x14ac:dyDescent="0.2">
      <c r="B64" s="99"/>
      <c r="D64" s="100" t="s">
        <v>95</v>
      </c>
      <c r="E64" s="101"/>
      <c r="F64" s="101"/>
      <c r="G64" s="101"/>
      <c r="H64" s="101"/>
      <c r="I64" s="101"/>
      <c r="J64" s="102">
        <f>J237</f>
        <v>60000</v>
      </c>
      <c r="L64" s="99"/>
    </row>
    <row r="65" spans="2:12" s="9" customFormat="1" ht="19.899999999999999" customHeight="1" x14ac:dyDescent="0.2">
      <c r="B65" s="99"/>
      <c r="D65" s="100" t="s">
        <v>96</v>
      </c>
      <c r="E65" s="101"/>
      <c r="F65" s="101"/>
      <c r="G65" s="101"/>
      <c r="H65" s="101"/>
      <c r="I65" s="101"/>
      <c r="J65" s="102">
        <f>J275</f>
        <v>0</v>
      </c>
      <c r="L65" s="99"/>
    </row>
    <row r="66" spans="2:12" s="9" customFormat="1" ht="19.899999999999999" customHeight="1" x14ac:dyDescent="0.2">
      <c r="B66" s="99"/>
      <c r="D66" s="100" t="s">
        <v>97</v>
      </c>
      <c r="E66" s="101"/>
      <c r="F66" s="101"/>
      <c r="G66" s="101"/>
      <c r="H66" s="101"/>
      <c r="I66" s="101"/>
      <c r="J66" s="102">
        <f>J298</f>
        <v>0</v>
      </c>
      <c r="L66" s="99"/>
    </row>
    <row r="67" spans="2:12" s="8" customFormat="1" ht="24.95" customHeight="1" x14ac:dyDescent="0.2">
      <c r="B67" s="95"/>
      <c r="D67" s="96" t="s">
        <v>98</v>
      </c>
      <c r="E67" s="97"/>
      <c r="F67" s="97"/>
      <c r="G67" s="97"/>
      <c r="H67" s="97"/>
      <c r="I67" s="97"/>
      <c r="J67" s="98">
        <f>J301</f>
        <v>0</v>
      </c>
      <c r="L67" s="95"/>
    </row>
    <row r="68" spans="2:12" s="9" customFormat="1" ht="19.899999999999999" customHeight="1" x14ac:dyDescent="0.2">
      <c r="B68" s="99"/>
      <c r="D68" s="100" t="s">
        <v>99</v>
      </c>
      <c r="E68" s="101"/>
      <c r="F68" s="101"/>
      <c r="G68" s="101"/>
      <c r="H68" s="101"/>
      <c r="I68" s="101"/>
      <c r="J68" s="102">
        <f>J302</f>
        <v>0</v>
      </c>
      <c r="L68" s="99"/>
    </row>
    <row r="69" spans="2:12" s="9" customFormat="1" ht="19.899999999999999" customHeight="1" x14ac:dyDescent="0.2">
      <c r="B69" s="99"/>
      <c r="D69" s="100" t="s">
        <v>100</v>
      </c>
      <c r="E69" s="101"/>
      <c r="F69" s="101"/>
      <c r="G69" s="101"/>
      <c r="H69" s="101"/>
      <c r="I69" s="101"/>
      <c r="J69" s="102">
        <f>J310</f>
        <v>0</v>
      </c>
      <c r="L69" s="99"/>
    </row>
    <row r="70" spans="2:12" s="9" customFormat="1" ht="19.899999999999999" customHeight="1" x14ac:dyDescent="0.2">
      <c r="B70" s="99"/>
      <c r="D70" s="100" t="s">
        <v>101</v>
      </c>
      <c r="E70" s="101"/>
      <c r="F70" s="101"/>
      <c r="G70" s="101"/>
      <c r="H70" s="101"/>
      <c r="I70" s="101"/>
      <c r="J70" s="102">
        <f>J318</f>
        <v>0</v>
      </c>
      <c r="L70" s="99"/>
    </row>
    <row r="71" spans="2:12" s="1" customFormat="1" ht="21.75" customHeight="1" x14ac:dyDescent="0.2">
      <c r="B71" s="32"/>
      <c r="L71" s="32"/>
    </row>
    <row r="72" spans="2:12" s="1" customFormat="1" ht="6.95" customHeight="1" x14ac:dyDescent="0.2"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32"/>
    </row>
    <row r="76" spans="2:12" s="1" customFormat="1" ht="6.95" customHeight="1" x14ac:dyDescent="0.2"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32"/>
    </row>
    <row r="77" spans="2:12" s="1" customFormat="1" ht="24.95" customHeight="1" x14ac:dyDescent="0.2">
      <c r="B77" s="32"/>
      <c r="C77" s="21" t="s">
        <v>102</v>
      </c>
      <c r="L77" s="32"/>
    </row>
    <row r="78" spans="2:12" s="1" customFormat="1" ht="6.95" customHeight="1" x14ac:dyDescent="0.2">
      <c r="B78" s="32"/>
      <c r="L78" s="32"/>
    </row>
    <row r="79" spans="2:12" s="1" customFormat="1" ht="12" customHeight="1" x14ac:dyDescent="0.2">
      <c r="B79" s="32"/>
      <c r="C79" s="27" t="s">
        <v>16</v>
      </c>
      <c r="L79" s="32"/>
    </row>
    <row r="80" spans="2:12" s="1" customFormat="1" ht="16.5" customHeight="1" x14ac:dyDescent="0.2">
      <c r="B80" s="32"/>
      <c r="E80" s="299" t="str">
        <f>E7</f>
        <v>Polopodzemní kontejnery Březenecká - IV. etapa - změna lokality 7</v>
      </c>
      <c r="F80" s="300"/>
      <c r="G80" s="300"/>
      <c r="H80" s="300"/>
      <c r="L80" s="32"/>
    </row>
    <row r="81" spans="2:65" s="1" customFormat="1" ht="12" customHeight="1" x14ac:dyDescent="0.2">
      <c r="B81" s="32"/>
      <c r="C81" s="27" t="s">
        <v>84</v>
      </c>
      <c r="L81" s="32"/>
    </row>
    <row r="82" spans="2:65" s="1" customFormat="1" ht="16.5" customHeight="1" x14ac:dyDescent="0.2">
      <c r="B82" s="32"/>
      <c r="E82" s="281" t="str">
        <f>E9</f>
        <v>SO 01 - Lokalita 7</v>
      </c>
      <c r="F82" s="301"/>
      <c r="G82" s="301"/>
      <c r="H82" s="301"/>
      <c r="L82" s="32"/>
    </row>
    <row r="83" spans="2:65" s="1" customFormat="1" ht="6.95" customHeight="1" x14ac:dyDescent="0.2">
      <c r="B83" s="32"/>
      <c r="L83" s="32"/>
    </row>
    <row r="84" spans="2:65" s="1" customFormat="1" ht="12" customHeight="1" x14ac:dyDescent="0.2">
      <c r="B84" s="32"/>
      <c r="C84" s="27" t="s">
        <v>21</v>
      </c>
      <c r="F84" s="25" t="str">
        <f>F12</f>
        <v>Chomutov</v>
      </c>
      <c r="I84" s="27" t="s">
        <v>23</v>
      </c>
      <c r="J84" s="49" t="str">
        <f>IF(J12="","",J12)</f>
        <v>25. 9. 2025</v>
      </c>
      <c r="L84" s="32"/>
    </row>
    <row r="85" spans="2:65" s="1" customFormat="1" ht="6.95" customHeight="1" x14ac:dyDescent="0.2">
      <c r="B85" s="32"/>
      <c r="L85" s="32"/>
    </row>
    <row r="86" spans="2:65" s="1" customFormat="1" ht="15.2" customHeight="1" x14ac:dyDescent="0.2">
      <c r="B86" s="32"/>
      <c r="C86" s="27" t="s">
        <v>25</v>
      </c>
      <c r="F86" s="25" t="str">
        <f>E15</f>
        <v>Statutární město Chomutov</v>
      </c>
      <c r="I86" s="27" t="s">
        <v>31</v>
      </c>
      <c r="J86" s="30" t="str">
        <f>E21</f>
        <v>KAP Atelier s.r.o.</v>
      </c>
      <c r="L86" s="32"/>
    </row>
    <row r="87" spans="2:65" s="1" customFormat="1" ht="15.2" customHeight="1" x14ac:dyDescent="0.2">
      <c r="B87" s="32"/>
      <c r="C87" s="27" t="s">
        <v>29</v>
      </c>
      <c r="F87" s="25" t="str">
        <f>IF(E18="","",E18)</f>
        <v>Vyplň údaj</v>
      </c>
      <c r="I87" s="27" t="s">
        <v>34</v>
      </c>
      <c r="J87" s="30" t="str">
        <f>E24</f>
        <v>Jaroslav Kudláček</v>
      </c>
      <c r="L87" s="32"/>
    </row>
    <row r="88" spans="2:65" s="1" customFormat="1" ht="10.35" customHeight="1" x14ac:dyDescent="0.2">
      <c r="B88" s="32"/>
      <c r="L88" s="32"/>
    </row>
    <row r="89" spans="2:65" s="10" customFormat="1" ht="29.25" customHeight="1" x14ac:dyDescent="0.2">
      <c r="B89" s="103"/>
      <c r="C89" s="104" t="s">
        <v>103</v>
      </c>
      <c r="D89" s="105" t="s">
        <v>57</v>
      </c>
      <c r="E89" s="105" t="s">
        <v>53</v>
      </c>
      <c r="F89" s="105" t="s">
        <v>54</v>
      </c>
      <c r="G89" s="105" t="s">
        <v>104</v>
      </c>
      <c r="H89" s="105" t="s">
        <v>105</v>
      </c>
      <c r="I89" s="105" t="s">
        <v>106</v>
      </c>
      <c r="J89" s="105" t="s">
        <v>89</v>
      </c>
      <c r="K89" s="106" t="s">
        <v>107</v>
      </c>
      <c r="L89" s="103"/>
      <c r="M89" s="56" t="s">
        <v>19</v>
      </c>
      <c r="N89" s="57" t="s">
        <v>42</v>
      </c>
      <c r="O89" s="57" t="s">
        <v>108</v>
      </c>
      <c r="P89" s="57" t="s">
        <v>109</v>
      </c>
      <c r="Q89" s="57" t="s">
        <v>110</v>
      </c>
      <c r="R89" s="57" t="s">
        <v>111</v>
      </c>
      <c r="S89" s="57" t="s">
        <v>112</v>
      </c>
      <c r="T89" s="58" t="s">
        <v>113</v>
      </c>
    </row>
    <row r="90" spans="2:65" s="1" customFormat="1" ht="22.9" customHeight="1" x14ac:dyDescent="0.25">
      <c r="B90" s="32"/>
      <c r="C90" s="61" t="s">
        <v>114</v>
      </c>
      <c r="J90" s="107">
        <f>BK90</f>
        <v>60000</v>
      </c>
      <c r="L90" s="32"/>
      <c r="M90" s="59"/>
      <c r="N90" s="50"/>
      <c r="O90" s="50"/>
      <c r="P90" s="108">
        <f>P91+P301</f>
        <v>0</v>
      </c>
      <c r="Q90" s="50"/>
      <c r="R90" s="108">
        <f>R91+R301</f>
        <v>107.49443771</v>
      </c>
      <c r="S90" s="50"/>
      <c r="T90" s="109">
        <f>T91+T301</f>
        <v>63.656950000000002</v>
      </c>
      <c r="AT90" s="17" t="s">
        <v>71</v>
      </c>
      <c r="AU90" s="17" t="s">
        <v>90</v>
      </c>
      <c r="BK90" s="110">
        <f>BK91+BK301</f>
        <v>60000</v>
      </c>
    </row>
    <row r="91" spans="2:65" s="11" customFormat="1" ht="25.9" customHeight="1" x14ac:dyDescent="0.2">
      <c r="B91" s="111"/>
      <c r="D91" s="112" t="s">
        <v>71</v>
      </c>
      <c r="E91" s="113" t="s">
        <v>115</v>
      </c>
      <c r="F91" s="113" t="s">
        <v>116</v>
      </c>
      <c r="I91" s="114"/>
      <c r="J91" s="115">
        <f>BK91</f>
        <v>60000</v>
      </c>
      <c r="L91" s="111"/>
      <c r="M91" s="116"/>
      <c r="P91" s="117">
        <f>P92+P186+P196+P237+P275+P298</f>
        <v>0</v>
      </c>
      <c r="R91" s="117">
        <f>R92+R186+R196+R237+R275+R298</f>
        <v>107.49443771</v>
      </c>
      <c r="T91" s="118">
        <f>T92+T186+T196+T237+T275+T298</f>
        <v>63.656950000000002</v>
      </c>
      <c r="AR91" s="112" t="s">
        <v>80</v>
      </c>
      <c r="AT91" s="119" t="s">
        <v>71</v>
      </c>
      <c r="AU91" s="119" t="s">
        <v>72</v>
      </c>
      <c r="AY91" s="112" t="s">
        <v>117</v>
      </c>
      <c r="BK91" s="120">
        <f>BK92+BK186+BK196+BK237+BK275+BK298</f>
        <v>60000</v>
      </c>
    </row>
    <row r="92" spans="2:65" s="11" customFormat="1" ht="22.9" customHeight="1" x14ac:dyDescent="0.2">
      <c r="B92" s="111"/>
      <c r="D92" s="112" t="s">
        <v>71</v>
      </c>
      <c r="E92" s="121" t="s">
        <v>80</v>
      </c>
      <c r="F92" s="121" t="s">
        <v>118</v>
      </c>
      <c r="I92" s="114"/>
      <c r="J92" s="122">
        <f>BK92</f>
        <v>0</v>
      </c>
      <c r="L92" s="111"/>
      <c r="M92" s="116"/>
      <c r="P92" s="117">
        <f>SUM(P93:P185)</f>
        <v>0</v>
      </c>
      <c r="R92" s="117">
        <f>SUM(R93:R185)</f>
        <v>79.820024799999999</v>
      </c>
      <c r="T92" s="118">
        <f>SUM(T93:T185)</f>
        <v>63.656950000000002</v>
      </c>
      <c r="AR92" s="112" t="s">
        <v>80</v>
      </c>
      <c r="AT92" s="119" t="s">
        <v>71</v>
      </c>
      <c r="AU92" s="119" t="s">
        <v>80</v>
      </c>
      <c r="AY92" s="112" t="s">
        <v>117</v>
      </c>
      <c r="BK92" s="120">
        <f>SUM(BK93:BK185)</f>
        <v>0</v>
      </c>
    </row>
    <row r="93" spans="2:65" s="1" customFormat="1" ht="33" customHeight="1" x14ac:dyDescent="0.2">
      <c r="B93" s="32"/>
      <c r="C93" s="123" t="s">
        <v>80</v>
      </c>
      <c r="D93" s="123" t="s">
        <v>119</v>
      </c>
      <c r="E93" s="124" t="s">
        <v>120</v>
      </c>
      <c r="F93" s="125" t="s">
        <v>121</v>
      </c>
      <c r="G93" s="126" t="s">
        <v>122</v>
      </c>
      <c r="H93" s="127">
        <v>62.65</v>
      </c>
      <c r="I93" s="128"/>
      <c r="J93" s="129">
        <f>ROUND(I93*H93,2)</f>
        <v>0</v>
      </c>
      <c r="K93" s="125" t="s">
        <v>123</v>
      </c>
      <c r="L93" s="32"/>
      <c r="M93" s="130" t="s">
        <v>19</v>
      </c>
      <c r="N93" s="131" t="s">
        <v>43</v>
      </c>
      <c r="P93" s="132">
        <f>O93*H93</f>
        <v>0</v>
      </c>
      <c r="Q93" s="132">
        <v>0</v>
      </c>
      <c r="R93" s="132">
        <f>Q93*H93</f>
        <v>0</v>
      </c>
      <c r="S93" s="132">
        <v>0.29499999999999998</v>
      </c>
      <c r="T93" s="133">
        <f>S93*H93</f>
        <v>18.481749999999998</v>
      </c>
      <c r="AR93" s="134" t="s">
        <v>124</v>
      </c>
      <c r="AT93" s="134" t="s">
        <v>119</v>
      </c>
      <c r="AU93" s="134" t="s">
        <v>82</v>
      </c>
      <c r="AY93" s="17" t="s">
        <v>117</v>
      </c>
      <c r="BE93" s="135">
        <f>IF(N93="základní",J93,0)</f>
        <v>0</v>
      </c>
      <c r="BF93" s="135">
        <f>IF(N93="snížená",J93,0)</f>
        <v>0</v>
      </c>
      <c r="BG93" s="135">
        <f>IF(N93="zákl. přenesená",J93,0)</f>
        <v>0</v>
      </c>
      <c r="BH93" s="135">
        <f>IF(N93="sníž. přenesená",J93,0)</f>
        <v>0</v>
      </c>
      <c r="BI93" s="135">
        <f>IF(N93="nulová",J93,0)</f>
        <v>0</v>
      </c>
      <c r="BJ93" s="17" t="s">
        <v>80</v>
      </c>
      <c r="BK93" s="135">
        <f>ROUND(I93*H93,2)</f>
        <v>0</v>
      </c>
      <c r="BL93" s="17" t="s">
        <v>124</v>
      </c>
      <c r="BM93" s="134" t="s">
        <v>125</v>
      </c>
    </row>
    <row r="94" spans="2:65" s="1" customFormat="1" ht="11.25" x14ac:dyDescent="0.2">
      <c r="B94" s="32"/>
      <c r="D94" s="136" t="s">
        <v>126</v>
      </c>
      <c r="F94" s="137" t="s">
        <v>127</v>
      </c>
      <c r="I94" s="138"/>
      <c r="L94" s="32"/>
      <c r="M94" s="139"/>
      <c r="T94" s="53"/>
      <c r="AT94" s="17" t="s">
        <v>126</v>
      </c>
      <c r="AU94" s="17" t="s">
        <v>82</v>
      </c>
    </row>
    <row r="95" spans="2:65" s="12" customFormat="1" ht="11.25" x14ac:dyDescent="0.2">
      <c r="B95" s="140"/>
      <c r="D95" s="141" t="s">
        <v>128</v>
      </c>
      <c r="E95" s="142" t="s">
        <v>19</v>
      </c>
      <c r="F95" s="143" t="s">
        <v>129</v>
      </c>
      <c r="H95" s="142" t="s">
        <v>19</v>
      </c>
      <c r="I95" s="144"/>
      <c r="L95" s="140"/>
      <c r="M95" s="145"/>
      <c r="T95" s="146"/>
      <c r="AT95" s="142" t="s">
        <v>128</v>
      </c>
      <c r="AU95" s="142" t="s">
        <v>82</v>
      </c>
      <c r="AV95" s="12" t="s">
        <v>80</v>
      </c>
      <c r="AW95" s="12" t="s">
        <v>33</v>
      </c>
      <c r="AX95" s="12" t="s">
        <v>72</v>
      </c>
      <c r="AY95" s="142" t="s">
        <v>117</v>
      </c>
    </row>
    <row r="96" spans="2:65" s="13" customFormat="1" ht="11.25" x14ac:dyDescent="0.2">
      <c r="B96" s="147"/>
      <c r="D96" s="141" t="s">
        <v>128</v>
      </c>
      <c r="E96" s="148" t="s">
        <v>19</v>
      </c>
      <c r="F96" s="149" t="s">
        <v>130</v>
      </c>
      <c r="H96" s="150">
        <v>62.65</v>
      </c>
      <c r="I96" s="151"/>
      <c r="L96" s="147"/>
      <c r="M96" s="152"/>
      <c r="T96" s="153"/>
      <c r="AT96" s="148" t="s">
        <v>128</v>
      </c>
      <c r="AU96" s="148" t="s">
        <v>82</v>
      </c>
      <c r="AV96" s="13" t="s">
        <v>82</v>
      </c>
      <c r="AW96" s="13" t="s">
        <v>33</v>
      </c>
      <c r="AX96" s="13" t="s">
        <v>80</v>
      </c>
      <c r="AY96" s="148" t="s">
        <v>117</v>
      </c>
    </row>
    <row r="97" spans="2:65" s="1" customFormat="1" ht="33" customHeight="1" x14ac:dyDescent="0.2">
      <c r="B97" s="32"/>
      <c r="C97" s="123" t="s">
        <v>82</v>
      </c>
      <c r="D97" s="123" t="s">
        <v>119</v>
      </c>
      <c r="E97" s="124" t="s">
        <v>131</v>
      </c>
      <c r="F97" s="125" t="s">
        <v>132</v>
      </c>
      <c r="G97" s="126" t="s">
        <v>122</v>
      </c>
      <c r="H97" s="127">
        <v>62.65</v>
      </c>
      <c r="I97" s="128"/>
      <c r="J97" s="129">
        <f>ROUND(I97*H97,2)</f>
        <v>0</v>
      </c>
      <c r="K97" s="125" t="s">
        <v>123</v>
      </c>
      <c r="L97" s="32"/>
      <c r="M97" s="130" t="s">
        <v>19</v>
      </c>
      <c r="N97" s="131" t="s">
        <v>43</v>
      </c>
      <c r="P97" s="132">
        <f>O97*H97</f>
        <v>0</v>
      </c>
      <c r="Q97" s="132">
        <v>0</v>
      </c>
      <c r="R97" s="132">
        <f>Q97*H97</f>
        <v>0</v>
      </c>
      <c r="S97" s="132">
        <v>0.28999999999999998</v>
      </c>
      <c r="T97" s="133">
        <f>S97*H97</f>
        <v>18.168499999999998</v>
      </c>
      <c r="AR97" s="134" t="s">
        <v>124</v>
      </c>
      <c r="AT97" s="134" t="s">
        <v>119</v>
      </c>
      <c r="AU97" s="134" t="s">
        <v>82</v>
      </c>
      <c r="AY97" s="17" t="s">
        <v>117</v>
      </c>
      <c r="BE97" s="135">
        <f>IF(N97="základní",J97,0)</f>
        <v>0</v>
      </c>
      <c r="BF97" s="135">
        <f>IF(N97="snížená",J97,0)</f>
        <v>0</v>
      </c>
      <c r="BG97" s="135">
        <f>IF(N97="zákl. přenesená",J97,0)</f>
        <v>0</v>
      </c>
      <c r="BH97" s="135">
        <f>IF(N97="sníž. přenesená",J97,0)</f>
        <v>0</v>
      </c>
      <c r="BI97" s="135">
        <f>IF(N97="nulová",J97,0)</f>
        <v>0</v>
      </c>
      <c r="BJ97" s="17" t="s">
        <v>80</v>
      </c>
      <c r="BK97" s="135">
        <f>ROUND(I97*H97,2)</f>
        <v>0</v>
      </c>
      <c r="BL97" s="17" t="s">
        <v>124</v>
      </c>
      <c r="BM97" s="134" t="s">
        <v>133</v>
      </c>
    </row>
    <row r="98" spans="2:65" s="1" customFormat="1" ht="11.25" x14ac:dyDescent="0.2">
      <c r="B98" s="32"/>
      <c r="D98" s="136" t="s">
        <v>126</v>
      </c>
      <c r="F98" s="137" t="s">
        <v>134</v>
      </c>
      <c r="I98" s="138"/>
      <c r="L98" s="32"/>
      <c r="M98" s="139"/>
      <c r="T98" s="53"/>
      <c r="AT98" s="17" t="s">
        <v>126</v>
      </c>
      <c r="AU98" s="17" t="s">
        <v>82</v>
      </c>
    </row>
    <row r="99" spans="2:65" s="12" customFormat="1" ht="11.25" x14ac:dyDescent="0.2">
      <c r="B99" s="140"/>
      <c r="D99" s="141" t="s">
        <v>128</v>
      </c>
      <c r="E99" s="142" t="s">
        <v>19</v>
      </c>
      <c r="F99" s="143" t="s">
        <v>129</v>
      </c>
      <c r="H99" s="142" t="s">
        <v>19</v>
      </c>
      <c r="I99" s="144"/>
      <c r="L99" s="140"/>
      <c r="M99" s="145"/>
      <c r="T99" s="146"/>
      <c r="AT99" s="142" t="s">
        <v>128</v>
      </c>
      <c r="AU99" s="142" t="s">
        <v>82</v>
      </c>
      <c r="AV99" s="12" t="s">
        <v>80</v>
      </c>
      <c r="AW99" s="12" t="s">
        <v>33</v>
      </c>
      <c r="AX99" s="12" t="s">
        <v>72</v>
      </c>
      <c r="AY99" s="142" t="s">
        <v>117</v>
      </c>
    </row>
    <row r="100" spans="2:65" s="13" customFormat="1" ht="11.25" x14ac:dyDescent="0.2">
      <c r="B100" s="147"/>
      <c r="D100" s="141" t="s">
        <v>128</v>
      </c>
      <c r="E100" s="148" t="s">
        <v>19</v>
      </c>
      <c r="F100" s="149" t="s">
        <v>130</v>
      </c>
      <c r="H100" s="150">
        <v>62.65</v>
      </c>
      <c r="I100" s="151"/>
      <c r="L100" s="147"/>
      <c r="M100" s="152"/>
      <c r="T100" s="153"/>
      <c r="AT100" s="148" t="s">
        <v>128</v>
      </c>
      <c r="AU100" s="148" t="s">
        <v>82</v>
      </c>
      <c r="AV100" s="13" t="s">
        <v>82</v>
      </c>
      <c r="AW100" s="13" t="s">
        <v>33</v>
      </c>
      <c r="AX100" s="13" t="s">
        <v>80</v>
      </c>
      <c r="AY100" s="148" t="s">
        <v>117</v>
      </c>
    </row>
    <row r="101" spans="2:65" s="1" customFormat="1" ht="33" customHeight="1" x14ac:dyDescent="0.2">
      <c r="B101" s="32"/>
      <c r="C101" s="123" t="s">
        <v>135</v>
      </c>
      <c r="D101" s="123" t="s">
        <v>119</v>
      </c>
      <c r="E101" s="124" t="s">
        <v>136</v>
      </c>
      <c r="F101" s="125" t="s">
        <v>137</v>
      </c>
      <c r="G101" s="126" t="s">
        <v>122</v>
      </c>
      <c r="H101" s="127">
        <v>22.36</v>
      </c>
      <c r="I101" s="128"/>
      <c r="J101" s="129">
        <f>ROUND(I101*H101,2)</f>
        <v>0</v>
      </c>
      <c r="K101" s="125" t="s">
        <v>123</v>
      </c>
      <c r="L101" s="32"/>
      <c r="M101" s="130" t="s">
        <v>19</v>
      </c>
      <c r="N101" s="131" t="s">
        <v>43</v>
      </c>
      <c r="P101" s="132">
        <f>O101*H101</f>
        <v>0</v>
      </c>
      <c r="Q101" s="132">
        <v>0</v>
      </c>
      <c r="R101" s="132">
        <f>Q101*H101</f>
        <v>0</v>
      </c>
      <c r="S101" s="132">
        <v>0.33</v>
      </c>
      <c r="T101" s="133">
        <f>S101*H101</f>
        <v>7.3788</v>
      </c>
      <c r="AR101" s="134" t="s">
        <v>124</v>
      </c>
      <c r="AT101" s="134" t="s">
        <v>119</v>
      </c>
      <c r="AU101" s="134" t="s">
        <v>82</v>
      </c>
      <c r="AY101" s="17" t="s">
        <v>117</v>
      </c>
      <c r="BE101" s="135">
        <f>IF(N101="základní",J101,0)</f>
        <v>0</v>
      </c>
      <c r="BF101" s="135">
        <f>IF(N101="snížená",J101,0)</f>
        <v>0</v>
      </c>
      <c r="BG101" s="135">
        <f>IF(N101="zákl. přenesená",J101,0)</f>
        <v>0</v>
      </c>
      <c r="BH101" s="135">
        <f>IF(N101="sníž. přenesená",J101,0)</f>
        <v>0</v>
      </c>
      <c r="BI101" s="135">
        <f>IF(N101="nulová",J101,0)</f>
        <v>0</v>
      </c>
      <c r="BJ101" s="17" t="s">
        <v>80</v>
      </c>
      <c r="BK101" s="135">
        <f>ROUND(I101*H101,2)</f>
        <v>0</v>
      </c>
      <c r="BL101" s="17" t="s">
        <v>124</v>
      </c>
      <c r="BM101" s="134" t="s">
        <v>138</v>
      </c>
    </row>
    <row r="102" spans="2:65" s="1" customFormat="1" ht="11.25" x14ac:dyDescent="0.2">
      <c r="B102" s="32"/>
      <c r="D102" s="136" t="s">
        <v>126</v>
      </c>
      <c r="F102" s="137" t="s">
        <v>139</v>
      </c>
      <c r="I102" s="138"/>
      <c r="L102" s="32"/>
      <c r="M102" s="139"/>
      <c r="T102" s="53"/>
      <c r="AT102" s="17" t="s">
        <v>126</v>
      </c>
      <c r="AU102" s="17" t="s">
        <v>82</v>
      </c>
    </row>
    <row r="103" spans="2:65" s="12" customFormat="1" ht="11.25" x14ac:dyDescent="0.2">
      <c r="B103" s="140"/>
      <c r="D103" s="141" t="s">
        <v>128</v>
      </c>
      <c r="E103" s="142" t="s">
        <v>19</v>
      </c>
      <c r="F103" s="143" t="s">
        <v>140</v>
      </c>
      <c r="H103" s="142" t="s">
        <v>19</v>
      </c>
      <c r="I103" s="144"/>
      <c r="L103" s="140"/>
      <c r="M103" s="145"/>
      <c r="T103" s="146"/>
      <c r="AT103" s="142" t="s">
        <v>128</v>
      </c>
      <c r="AU103" s="142" t="s">
        <v>82</v>
      </c>
      <c r="AV103" s="12" t="s">
        <v>80</v>
      </c>
      <c r="AW103" s="12" t="s">
        <v>33</v>
      </c>
      <c r="AX103" s="12" t="s">
        <v>72</v>
      </c>
      <c r="AY103" s="142" t="s">
        <v>117</v>
      </c>
    </row>
    <row r="104" spans="2:65" s="13" customFormat="1" ht="11.25" x14ac:dyDescent="0.2">
      <c r="B104" s="147"/>
      <c r="D104" s="141" t="s">
        <v>128</v>
      </c>
      <c r="E104" s="148" t="s">
        <v>19</v>
      </c>
      <c r="F104" s="149" t="s">
        <v>141</v>
      </c>
      <c r="H104" s="150">
        <v>22.36</v>
      </c>
      <c r="I104" s="151"/>
      <c r="L104" s="147"/>
      <c r="M104" s="152"/>
      <c r="T104" s="153"/>
      <c r="AT104" s="148" t="s">
        <v>128</v>
      </c>
      <c r="AU104" s="148" t="s">
        <v>82</v>
      </c>
      <c r="AV104" s="13" t="s">
        <v>82</v>
      </c>
      <c r="AW104" s="13" t="s">
        <v>33</v>
      </c>
      <c r="AX104" s="13" t="s">
        <v>80</v>
      </c>
      <c r="AY104" s="148" t="s">
        <v>117</v>
      </c>
    </row>
    <row r="105" spans="2:65" s="1" customFormat="1" ht="24.2" customHeight="1" x14ac:dyDescent="0.2">
      <c r="B105" s="32"/>
      <c r="C105" s="123" t="s">
        <v>124</v>
      </c>
      <c r="D105" s="123" t="s">
        <v>119</v>
      </c>
      <c r="E105" s="124" t="s">
        <v>142</v>
      </c>
      <c r="F105" s="125" t="s">
        <v>143</v>
      </c>
      <c r="G105" s="126" t="s">
        <v>122</v>
      </c>
      <c r="H105" s="127">
        <v>9.85</v>
      </c>
      <c r="I105" s="128"/>
      <c r="J105" s="129">
        <f>ROUND(I105*H105,2)</f>
        <v>0</v>
      </c>
      <c r="K105" s="125" t="s">
        <v>123</v>
      </c>
      <c r="L105" s="32"/>
      <c r="M105" s="130" t="s">
        <v>19</v>
      </c>
      <c r="N105" s="131" t="s">
        <v>43</v>
      </c>
      <c r="P105" s="132">
        <f>O105*H105</f>
        <v>0</v>
      </c>
      <c r="Q105" s="132">
        <v>0</v>
      </c>
      <c r="R105" s="132">
        <f>Q105*H105</f>
        <v>0</v>
      </c>
      <c r="S105" s="132">
        <v>0.316</v>
      </c>
      <c r="T105" s="133">
        <f>S105*H105</f>
        <v>3.1126</v>
      </c>
      <c r="AR105" s="134" t="s">
        <v>124</v>
      </c>
      <c r="AT105" s="134" t="s">
        <v>119</v>
      </c>
      <c r="AU105" s="134" t="s">
        <v>82</v>
      </c>
      <c r="AY105" s="17" t="s">
        <v>117</v>
      </c>
      <c r="BE105" s="135">
        <f>IF(N105="základní",J105,0)</f>
        <v>0</v>
      </c>
      <c r="BF105" s="135">
        <f>IF(N105="snížená",J105,0)</f>
        <v>0</v>
      </c>
      <c r="BG105" s="135">
        <f>IF(N105="zákl. přenesená",J105,0)</f>
        <v>0</v>
      </c>
      <c r="BH105" s="135">
        <f>IF(N105="sníž. přenesená",J105,0)</f>
        <v>0</v>
      </c>
      <c r="BI105" s="135">
        <f>IF(N105="nulová",J105,0)</f>
        <v>0</v>
      </c>
      <c r="BJ105" s="17" t="s">
        <v>80</v>
      </c>
      <c r="BK105" s="135">
        <f>ROUND(I105*H105,2)</f>
        <v>0</v>
      </c>
      <c r="BL105" s="17" t="s">
        <v>124</v>
      </c>
      <c r="BM105" s="134" t="s">
        <v>144</v>
      </c>
    </row>
    <row r="106" spans="2:65" s="1" customFormat="1" ht="11.25" x14ac:dyDescent="0.2">
      <c r="B106" s="32"/>
      <c r="D106" s="136" t="s">
        <v>126</v>
      </c>
      <c r="F106" s="137" t="s">
        <v>145</v>
      </c>
      <c r="I106" s="138"/>
      <c r="L106" s="32"/>
      <c r="M106" s="139"/>
      <c r="T106" s="53"/>
      <c r="AT106" s="17" t="s">
        <v>126</v>
      </c>
      <c r="AU106" s="17" t="s">
        <v>82</v>
      </c>
    </row>
    <row r="107" spans="2:65" s="12" customFormat="1" ht="11.25" x14ac:dyDescent="0.2">
      <c r="B107" s="140"/>
      <c r="D107" s="141" t="s">
        <v>128</v>
      </c>
      <c r="E107" s="142" t="s">
        <v>19</v>
      </c>
      <c r="F107" s="143" t="s">
        <v>146</v>
      </c>
      <c r="H107" s="142" t="s">
        <v>19</v>
      </c>
      <c r="I107" s="144"/>
      <c r="L107" s="140"/>
      <c r="M107" s="145"/>
      <c r="T107" s="146"/>
      <c r="AT107" s="142" t="s">
        <v>128</v>
      </c>
      <c r="AU107" s="142" t="s">
        <v>82</v>
      </c>
      <c r="AV107" s="12" t="s">
        <v>80</v>
      </c>
      <c r="AW107" s="12" t="s">
        <v>33</v>
      </c>
      <c r="AX107" s="12" t="s">
        <v>72</v>
      </c>
      <c r="AY107" s="142" t="s">
        <v>117</v>
      </c>
    </row>
    <row r="108" spans="2:65" s="13" customFormat="1" ht="11.25" x14ac:dyDescent="0.2">
      <c r="B108" s="147"/>
      <c r="D108" s="141" t="s">
        <v>128</v>
      </c>
      <c r="E108" s="148" t="s">
        <v>19</v>
      </c>
      <c r="F108" s="149" t="s">
        <v>147</v>
      </c>
      <c r="H108" s="150">
        <v>9.85</v>
      </c>
      <c r="I108" s="151"/>
      <c r="L108" s="147"/>
      <c r="M108" s="152"/>
      <c r="T108" s="153"/>
      <c r="AT108" s="148" t="s">
        <v>128</v>
      </c>
      <c r="AU108" s="148" t="s">
        <v>82</v>
      </c>
      <c r="AV108" s="13" t="s">
        <v>82</v>
      </c>
      <c r="AW108" s="13" t="s">
        <v>33</v>
      </c>
      <c r="AX108" s="13" t="s">
        <v>80</v>
      </c>
      <c r="AY108" s="148" t="s">
        <v>117</v>
      </c>
    </row>
    <row r="109" spans="2:65" s="1" customFormat="1" ht="37.9" customHeight="1" x14ac:dyDescent="0.2">
      <c r="B109" s="32"/>
      <c r="C109" s="123" t="s">
        <v>148</v>
      </c>
      <c r="D109" s="123" t="s">
        <v>119</v>
      </c>
      <c r="E109" s="124" t="s">
        <v>149</v>
      </c>
      <c r="F109" s="125" t="s">
        <v>150</v>
      </c>
      <c r="G109" s="126" t="s">
        <v>122</v>
      </c>
      <c r="H109" s="127">
        <v>22.36</v>
      </c>
      <c r="I109" s="128"/>
      <c r="J109" s="129">
        <f>ROUND(I109*H109,2)</f>
        <v>0</v>
      </c>
      <c r="K109" s="125" t="s">
        <v>123</v>
      </c>
      <c r="L109" s="32"/>
      <c r="M109" s="130" t="s">
        <v>19</v>
      </c>
      <c r="N109" s="131" t="s">
        <v>43</v>
      </c>
      <c r="P109" s="132">
        <f>O109*H109</f>
        <v>0</v>
      </c>
      <c r="Q109" s="132">
        <v>0</v>
      </c>
      <c r="R109" s="132">
        <f>Q109*H109</f>
        <v>0</v>
      </c>
      <c r="S109" s="132">
        <v>0.57999999999999996</v>
      </c>
      <c r="T109" s="133">
        <f>S109*H109</f>
        <v>12.968799999999998</v>
      </c>
      <c r="AR109" s="134" t="s">
        <v>124</v>
      </c>
      <c r="AT109" s="134" t="s">
        <v>119</v>
      </c>
      <c r="AU109" s="134" t="s">
        <v>82</v>
      </c>
      <c r="AY109" s="17" t="s">
        <v>117</v>
      </c>
      <c r="BE109" s="135">
        <f>IF(N109="základní",J109,0)</f>
        <v>0</v>
      </c>
      <c r="BF109" s="135">
        <f>IF(N109="snížená",J109,0)</f>
        <v>0</v>
      </c>
      <c r="BG109" s="135">
        <f>IF(N109="zákl. přenesená",J109,0)</f>
        <v>0</v>
      </c>
      <c r="BH109" s="135">
        <f>IF(N109="sníž. přenesená",J109,0)</f>
        <v>0</v>
      </c>
      <c r="BI109" s="135">
        <f>IF(N109="nulová",J109,0)</f>
        <v>0</v>
      </c>
      <c r="BJ109" s="17" t="s">
        <v>80</v>
      </c>
      <c r="BK109" s="135">
        <f>ROUND(I109*H109,2)</f>
        <v>0</v>
      </c>
      <c r="BL109" s="17" t="s">
        <v>124</v>
      </c>
      <c r="BM109" s="134" t="s">
        <v>151</v>
      </c>
    </row>
    <row r="110" spans="2:65" s="1" customFormat="1" ht="11.25" x14ac:dyDescent="0.2">
      <c r="B110" s="32"/>
      <c r="D110" s="136" t="s">
        <v>126</v>
      </c>
      <c r="F110" s="137" t="s">
        <v>152</v>
      </c>
      <c r="I110" s="138"/>
      <c r="L110" s="32"/>
      <c r="M110" s="139"/>
      <c r="T110" s="53"/>
      <c r="AT110" s="17" t="s">
        <v>126</v>
      </c>
      <c r="AU110" s="17" t="s">
        <v>82</v>
      </c>
    </row>
    <row r="111" spans="2:65" s="12" customFormat="1" ht="11.25" x14ac:dyDescent="0.2">
      <c r="B111" s="140"/>
      <c r="D111" s="141" t="s">
        <v>128</v>
      </c>
      <c r="E111" s="142" t="s">
        <v>19</v>
      </c>
      <c r="F111" s="143" t="s">
        <v>140</v>
      </c>
      <c r="H111" s="142" t="s">
        <v>19</v>
      </c>
      <c r="I111" s="144"/>
      <c r="L111" s="140"/>
      <c r="M111" s="145"/>
      <c r="T111" s="146"/>
      <c r="AT111" s="142" t="s">
        <v>128</v>
      </c>
      <c r="AU111" s="142" t="s">
        <v>82</v>
      </c>
      <c r="AV111" s="12" t="s">
        <v>80</v>
      </c>
      <c r="AW111" s="12" t="s">
        <v>33</v>
      </c>
      <c r="AX111" s="12" t="s">
        <v>72</v>
      </c>
      <c r="AY111" s="142" t="s">
        <v>117</v>
      </c>
    </row>
    <row r="112" spans="2:65" s="13" customFormat="1" ht="11.25" x14ac:dyDescent="0.2">
      <c r="B112" s="147"/>
      <c r="D112" s="141" t="s">
        <v>128</v>
      </c>
      <c r="E112" s="148" t="s">
        <v>19</v>
      </c>
      <c r="F112" s="149" t="s">
        <v>141</v>
      </c>
      <c r="H112" s="150">
        <v>22.36</v>
      </c>
      <c r="I112" s="151"/>
      <c r="L112" s="147"/>
      <c r="M112" s="152"/>
      <c r="T112" s="153"/>
      <c r="AT112" s="148" t="s">
        <v>128</v>
      </c>
      <c r="AU112" s="148" t="s">
        <v>82</v>
      </c>
      <c r="AV112" s="13" t="s">
        <v>82</v>
      </c>
      <c r="AW112" s="13" t="s">
        <v>33</v>
      </c>
      <c r="AX112" s="13" t="s">
        <v>80</v>
      </c>
      <c r="AY112" s="148" t="s">
        <v>117</v>
      </c>
    </row>
    <row r="113" spans="2:65" s="1" customFormat="1" ht="24.2" customHeight="1" x14ac:dyDescent="0.2">
      <c r="B113" s="32"/>
      <c r="C113" s="123" t="s">
        <v>153</v>
      </c>
      <c r="D113" s="123" t="s">
        <v>119</v>
      </c>
      <c r="E113" s="124" t="s">
        <v>154</v>
      </c>
      <c r="F113" s="125" t="s">
        <v>155</v>
      </c>
      <c r="G113" s="126" t="s">
        <v>156</v>
      </c>
      <c r="H113" s="127">
        <v>17.3</v>
      </c>
      <c r="I113" s="128"/>
      <c r="J113" s="129">
        <f>ROUND(I113*H113,2)</f>
        <v>0</v>
      </c>
      <c r="K113" s="125" t="s">
        <v>123</v>
      </c>
      <c r="L113" s="32"/>
      <c r="M113" s="130" t="s">
        <v>19</v>
      </c>
      <c r="N113" s="131" t="s">
        <v>43</v>
      </c>
      <c r="P113" s="132">
        <f>O113*H113</f>
        <v>0</v>
      </c>
      <c r="Q113" s="132">
        <v>0</v>
      </c>
      <c r="R113" s="132">
        <f>Q113*H113</f>
        <v>0</v>
      </c>
      <c r="S113" s="132">
        <v>0.20499999999999999</v>
      </c>
      <c r="T113" s="133">
        <f>S113*H113</f>
        <v>3.5465</v>
      </c>
      <c r="AR113" s="134" t="s">
        <v>124</v>
      </c>
      <c r="AT113" s="134" t="s">
        <v>119</v>
      </c>
      <c r="AU113" s="134" t="s">
        <v>82</v>
      </c>
      <c r="AY113" s="17" t="s">
        <v>117</v>
      </c>
      <c r="BE113" s="135">
        <f>IF(N113="základní",J113,0)</f>
        <v>0</v>
      </c>
      <c r="BF113" s="135">
        <f>IF(N113="snížená",J113,0)</f>
        <v>0</v>
      </c>
      <c r="BG113" s="135">
        <f>IF(N113="zákl. přenesená",J113,0)</f>
        <v>0</v>
      </c>
      <c r="BH113" s="135">
        <f>IF(N113="sníž. přenesená",J113,0)</f>
        <v>0</v>
      </c>
      <c r="BI113" s="135">
        <f>IF(N113="nulová",J113,0)</f>
        <v>0</v>
      </c>
      <c r="BJ113" s="17" t="s">
        <v>80</v>
      </c>
      <c r="BK113" s="135">
        <f>ROUND(I113*H113,2)</f>
        <v>0</v>
      </c>
      <c r="BL113" s="17" t="s">
        <v>124</v>
      </c>
      <c r="BM113" s="134" t="s">
        <v>157</v>
      </c>
    </row>
    <row r="114" spans="2:65" s="1" customFormat="1" ht="11.25" x14ac:dyDescent="0.2">
      <c r="B114" s="32"/>
      <c r="D114" s="136" t="s">
        <v>126</v>
      </c>
      <c r="F114" s="137" t="s">
        <v>158</v>
      </c>
      <c r="I114" s="138"/>
      <c r="L114" s="32"/>
      <c r="M114" s="139"/>
      <c r="T114" s="53"/>
      <c r="AT114" s="17" t="s">
        <v>126</v>
      </c>
      <c r="AU114" s="17" t="s">
        <v>82</v>
      </c>
    </row>
    <row r="115" spans="2:65" s="13" customFormat="1" ht="11.25" x14ac:dyDescent="0.2">
      <c r="B115" s="147"/>
      <c r="D115" s="141" t="s">
        <v>128</v>
      </c>
      <c r="E115" s="148" t="s">
        <v>19</v>
      </c>
      <c r="F115" s="149" t="s">
        <v>159</v>
      </c>
      <c r="H115" s="150">
        <v>17.3</v>
      </c>
      <c r="I115" s="151"/>
      <c r="L115" s="147"/>
      <c r="M115" s="152"/>
      <c r="T115" s="153"/>
      <c r="AT115" s="148" t="s">
        <v>128</v>
      </c>
      <c r="AU115" s="148" t="s">
        <v>82</v>
      </c>
      <c r="AV115" s="13" t="s">
        <v>82</v>
      </c>
      <c r="AW115" s="13" t="s">
        <v>33</v>
      </c>
      <c r="AX115" s="13" t="s">
        <v>80</v>
      </c>
      <c r="AY115" s="148" t="s">
        <v>117</v>
      </c>
    </row>
    <row r="116" spans="2:65" s="1" customFormat="1" ht="21.75" customHeight="1" x14ac:dyDescent="0.2">
      <c r="B116" s="32"/>
      <c r="C116" s="123" t="s">
        <v>160</v>
      </c>
      <c r="D116" s="123" t="s">
        <v>119</v>
      </c>
      <c r="E116" s="124" t="s">
        <v>161</v>
      </c>
      <c r="F116" s="125" t="s">
        <v>162</v>
      </c>
      <c r="G116" s="126" t="s">
        <v>163</v>
      </c>
      <c r="H116" s="127">
        <v>42.914999999999999</v>
      </c>
      <c r="I116" s="128"/>
      <c r="J116" s="129">
        <f>ROUND(I116*H116,2)</f>
        <v>0</v>
      </c>
      <c r="K116" s="125" t="s">
        <v>123</v>
      </c>
      <c r="L116" s="32"/>
      <c r="M116" s="130" t="s">
        <v>19</v>
      </c>
      <c r="N116" s="131" t="s">
        <v>43</v>
      </c>
      <c r="P116" s="132">
        <f>O116*H116</f>
        <v>0</v>
      </c>
      <c r="Q116" s="132">
        <v>0</v>
      </c>
      <c r="R116" s="132">
        <f>Q116*H116</f>
        <v>0</v>
      </c>
      <c r="S116" s="132">
        <v>0</v>
      </c>
      <c r="T116" s="133">
        <f>S116*H116</f>
        <v>0</v>
      </c>
      <c r="AR116" s="134" t="s">
        <v>124</v>
      </c>
      <c r="AT116" s="134" t="s">
        <v>119</v>
      </c>
      <c r="AU116" s="134" t="s">
        <v>82</v>
      </c>
      <c r="AY116" s="17" t="s">
        <v>117</v>
      </c>
      <c r="BE116" s="135">
        <f>IF(N116="základní",J116,0)</f>
        <v>0</v>
      </c>
      <c r="BF116" s="135">
        <f>IF(N116="snížená",J116,0)</f>
        <v>0</v>
      </c>
      <c r="BG116" s="135">
        <f>IF(N116="zákl. přenesená",J116,0)</f>
        <v>0</v>
      </c>
      <c r="BH116" s="135">
        <f>IF(N116="sníž. přenesená",J116,0)</f>
        <v>0</v>
      </c>
      <c r="BI116" s="135">
        <f>IF(N116="nulová",J116,0)</f>
        <v>0</v>
      </c>
      <c r="BJ116" s="17" t="s">
        <v>80</v>
      </c>
      <c r="BK116" s="135">
        <f>ROUND(I116*H116,2)</f>
        <v>0</v>
      </c>
      <c r="BL116" s="17" t="s">
        <v>124</v>
      </c>
      <c r="BM116" s="134" t="s">
        <v>164</v>
      </c>
    </row>
    <row r="117" spans="2:65" s="1" customFormat="1" ht="11.25" x14ac:dyDescent="0.2">
      <c r="B117" s="32"/>
      <c r="D117" s="136" t="s">
        <v>126</v>
      </c>
      <c r="F117" s="137" t="s">
        <v>165</v>
      </c>
      <c r="I117" s="138"/>
      <c r="L117" s="32"/>
      <c r="M117" s="139"/>
      <c r="T117" s="53"/>
      <c r="AT117" s="17" t="s">
        <v>126</v>
      </c>
      <c r="AU117" s="17" t="s">
        <v>82</v>
      </c>
    </row>
    <row r="118" spans="2:65" s="12" customFormat="1" ht="11.25" x14ac:dyDescent="0.2">
      <c r="B118" s="140"/>
      <c r="D118" s="141" t="s">
        <v>128</v>
      </c>
      <c r="E118" s="142" t="s">
        <v>19</v>
      </c>
      <c r="F118" s="143" t="s">
        <v>166</v>
      </c>
      <c r="H118" s="142" t="s">
        <v>19</v>
      </c>
      <c r="I118" s="144"/>
      <c r="L118" s="140"/>
      <c r="M118" s="145"/>
      <c r="T118" s="146"/>
      <c r="AT118" s="142" t="s">
        <v>128</v>
      </c>
      <c r="AU118" s="142" t="s">
        <v>82</v>
      </c>
      <c r="AV118" s="12" t="s">
        <v>80</v>
      </c>
      <c r="AW118" s="12" t="s">
        <v>33</v>
      </c>
      <c r="AX118" s="12" t="s">
        <v>72</v>
      </c>
      <c r="AY118" s="142" t="s">
        <v>117</v>
      </c>
    </row>
    <row r="119" spans="2:65" s="13" customFormat="1" ht="11.25" x14ac:dyDescent="0.2">
      <c r="B119" s="147"/>
      <c r="D119" s="141" t="s">
        <v>128</v>
      </c>
      <c r="E119" s="148" t="s">
        <v>19</v>
      </c>
      <c r="F119" s="149" t="s">
        <v>167</v>
      </c>
      <c r="H119" s="150">
        <v>12.105</v>
      </c>
      <c r="I119" s="151"/>
      <c r="L119" s="147"/>
      <c r="M119" s="152"/>
      <c r="T119" s="153"/>
      <c r="AT119" s="148" t="s">
        <v>128</v>
      </c>
      <c r="AU119" s="148" t="s">
        <v>82</v>
      </c>
      <c r="AV119" s="13" t="s">
        <v>82</v>
      </c>
      <c r="AW119" s="13" t="s">
        <v>33</v>
      </c>
      <c r="AX119" s="13" t="s">
        <v>72</v>
      </c>
      <c r="AY119" s="148" t="s">
        <v>117</v>
      </c>
    </row>
    <row r="120" spans="2:65" s="12" customFormat="1" ht="11.25" x14ac:dyDescent="0.2">
      <c r="B120" s="140"/>
      <c r="D120" s="141" t="s">
        <v>128</v>
      </c>
      <c r="E120" s="142" t="s">
        <v>19</v>
      </c>
      <c r="F120" s="143" t="s">
        <v>168</v>
      </c>
      <c r="H120" s="142" t="s">
        <v>19</v>
      </c>
      <c r="I120" s="144"/>
      <c r="L120" s="140"/>
      <c r="M120" s="145"/>
      <c r="T120" s="146"/>
      <c r="AT120" s="142" t="s">
        <v>128</v>
      </c>
      <c r="AU120" s="142" t="s">
        <v>82</v>
      </c>
      <c r="AV120" s="12" t="s">
        <v>80</v>
      </c>
      <c r="AW120" s="12" t="s">
        <v>33</v>
      </c>
      <c r="AX120" s="12" t="s">
        <v>72</v>
      </c>
      <c r="AY120" s="142" t="s">
        <v>117</v>
      </c>
    </row>
    <row r="121" spans="2:65" s="13" customFormat="1" ht="11.25" x14ac:dyDescent="0.2">
      <c r="B121" s="147"/>
      <c r="D121" s="141" t="s">
        <v>128</v>
      </c>
      <c r="E121" s="148" t="s">
        <v>19</v>
      </c>
      <c r="F121" s="149" t="s">
        <v>169</v>
      </c>
      <c r="H121" s="150">
        <v>0.7</v>
      </c>
      <c r="I121" s="151"/>
      <c r="L121" s="147"/>
      <c r="M121" s="152"/>
      <c r="T121" s="153"/>
      <c r="AT121" s="148" t="s">
        <v>128</v>
      </c>
      <c r="AU121" s="148" t="s">
        <v>82</v>
      </c>
      <c r="AV121" s="13" t="s">
        <v>82</v>
      </c>
      <c r="AW121" s="13" t="s">
        <v>33</v>
      </c>
      <c r="AX121" s="13" t="s">
        <v>72</v>
      </c>
      <c r="AY121" s="148" t="s">
        <v>117</v>
      </c>
    </row>
    <row r="122" spans="2:65" s="12" customFormat="1" ht="11.25" x14ac:dyDescent="0.2">
      <c r="B122" s="140"/>
      <c r="D122" s="141" t="s">
        <v>128</v>
      </c>
      <c r="E122" s="142" t="s">
        <v>19</v>
      </c>
      <c r="F122" s="143" t="s">
        <v>170</v>
      </c>
      <c r="H122" s="142" t="s">
        <v>19</v>
      </c>
      <c r="I122" s="144"/>
      <c r="L122" s="140"/>
      <c r="M122" s="145"/>
      <c r="T122" s="146"/>
      <c r="AT122" s="142" t="s">
        <v>128</v>
      </c>
      <c r="AU122" s="142" t="s">
        <v>82</v>
      </c>
      <c r="AV122" s="12" t="s">
        <v>80</v>
      </c>
      <c r="AW122" s="12" t="s">
        <v>33</v>
      </c>
      <c r="AX122" s="12" t="s">
        <v>72</v>
      </c>
      <c r="AY122" s="142" t="s">
        <v>117</v>
      </c>
    </row>
    <row r="123" spans="2:65" s="12" customFormat="1" ht="11.25" x14ac:dyDescent="0.2">
      <c r="B123" s="140"/>
      <c r="D123" s="141" t="s">
        <v>128</v>
      </c>
      <c r="E123" s="142" t="s">
        <v>19</v>
      </c>
      <c r="F123" s="143" t="s">
        <v>171</v>
      </c>
      <c r="H123" s="142" t="s">
        <v>19</v>
      </c>
      <c r="I123" s="144"/>
      <c r="L123" s="140"/>
      <c r="M123" s="145"/>
      <c r="T123" s="146"/>
      <c r="AT123" s="142" t="s">
        <v>128</v>
      </c>
      <c r="AU123" s="142" t="s">
        <v>82</v>
      </c>
      <c r="AV123" s="12" t="s">
        <v>80</v>
      </c>
      <c r="AW123" s="12" t="s">
        <v>33</v>
      </c>
      <c r="AX123" s="12" t="s">
        <v>72</v>
      </c>
      <c r="AY123" s="142" t="s">
        <v>117</v>
      </c>
    </row>
    <row r="124" spans="2:65" s="13" customFormat="1" ht="11.25" x14ac:dyDescent="0.2">
      <c r="B124" s="147"/>
      <c r="D124" s="141" t="s">
        <v>128</v>
      </c>
      <c r="E124" s="148" t="s">
        <v>19</v>
      </c>
      <c r="F124" s="149" t="s">
        <v>172</v>
      </c>
      <c r="H124" s="150">
        <v>30.11</v>
      </c>
      <c r="I124" s="151"/>
      <c r="L124" s="147"/>
      <c r="M124" s="152"/>
      <c r="T124" s="153"/>
      <c r="AT124" s="148" t="s">
        <v>128</v>
      </c>
      <c r="AU124" s="148" t="s">
        <v>82</v>
      </c>
      <c r="AV124" s="13" t="s">
        <v>82</v>
      </c>
      <c r="AW124" s="13" t="s">
        <v>33</v>
      </c>
      <c r="AX124" s="13" t="s">
        <v>72</v>
      </c>
      <c r="AY124" s="148" t="s">
        <v>117</v>
      </c>
    </row>
    <row r="125" spans="2:65" s="14" customFormat="1" ht="11.25" x14ac:dyDescent="0.2">
      <c r="B125" s="154"/>
      <c r="D125" s="141" t="s">
        <v>128</v>
      </c>
      <c r="E125" s="155" t="s">
        <v>19</v>
      </c>
      <c r="F125" s="156" t="s">
        <v>173</v>
      </c>
      <c r="H125" s="157">
        <v>42.914999999999999</v>
      </c>
      <c r="I125" s="158"/>
      <c r="L125" s="154"/>
      <c r="M125" s="159"/>
      <c r="T125" s="160"/>
      <c r="AT125" s="155" t="s">
        <v>128</v>
      </c>
      <c r="AU125" s="155" t="s">
        <v>82</v>
      </c>
      <c r="AV125" s="14" t="s">
        <v>124</v>
      </c>
      <c r="AW125" s="14" t="s">
        <v>33</v>
      </c>
      <c r="AX125" s="14" t="s">
        <v>80</v>
      </c>
      <c r="AY125" s="155" t="s">
        <v>117</v>
      </c>
    </row>
    <row r="126" spans="2:65" s="1" customFormat="1" ht="24.2" customHeight="1" x14ac:dyDescent="0.2">
      <c r="B126" s="32"/>
      <c r="C126" s="123" t="s">
        <v>174</v>
      </c>
      <c r="D126" s="123" t="s">
        <v>119</v>
      </c>
      <c r="E126" s="124" t="s">
        <v>175</v>
      </c>
      <c r="F126" s="125" t="s">
        <v>176</v>
      </c>
      <c r="G126" s="126" t="s">
        <v>163</v>
      </c>
      <c r="H126" s="127">
        <v>11.18</v>
      </c>
      <c r="I126" s="128"/>
      <c r="J126" s="129">
        <f>ROUND(I126*H126,2)</f>
        <v>0</v>
      </c>
      <c r="K126" s="125" t="s">
        <v>123</v>
      </c>
      <c r="L126" s="32"/>
      <c r="M126" s="130" t="s">
        <v>19</v>
      </c>
      <c r="N126" s="131" t="s">
        <v>43</v>
      </c>
      <c r="P126" s="132">
        <f>O126*H126</f>
        <v>0</v>
      </c>
      <c r="Q126" s="132">
        <v>0</v>
      </c>
      <c r="R126" s="132">
        <f>Q126*H126</f>
        <v>0</v>
      </c>
      <c r="S126" s="132">
        <v>0</v>
      </c>
      <c r="T126" s="133">
        <f>S126*H126</f>
        <v>0</v>
      </c>
      <c r="AR126" s="134" t="s">
        <v>124</v>
      </c>
      <c r="AT126" s="134" t="s">
        <v>119</v>
      </c>
      <c r="AU126" s="134" t="s">
        <v>82</v>
      </c>
      <c r="AY126" s="17" t="s">
        <v>117</v>
      </c>
      <c r="BE126" s="135">
        <f>IF(N126="základní",J126,0)</f>
        <v>0</v>
      </c>
      <c r="BF126" s="135">
        <f>IF(N126="snížená",J126,0)</f>
        <v>0</v>
      </c>
      <c r="BG126" s="135">
        <f>IF(N126="zákl. přenesená",J126,0)</f>
        <v>0</v>
      </c>
      <c r="BH126" s="135">
        <f>IF(N126="sníž. přenesená",J126,0)</f>
        <v>0</v>
      </c>
      <c r="BI126" s="135">
        <f>IF(N126="nulová",J126,0)</f>
        <v>0</v>
      </c>
      <c r="BJ126" s="17" t="s">
        <v>80</v>
      </c>
      <c r="BK126" s="135">
        <f>ROUND(I126*H126,2)</f>
        <v>0</v>
      </c>
      <c r="BL126" s="17" t="s">
        <v>124</v>
      </c>
      <c r="BM126" s="134" t="s">
        <v>177</v>
      </c>
    </row>
    <row r="127" spans="2:65" s="1" customFormat="1" ht="11.25" x14ac:dyDescent="0.2">
      <c r="B127" s="32"/>
      <c r="D127" s="136" t="s">
        <v>126</v>
      </c>
      <c r="F127" s="137" t="s">
        <v>178</v>
      </c>
      <c r="I127" s="138"/>
      <c r="L127" s="32"/>
      <c r="M127" s="139"/>
      <c r="T127" s="53"/>
      <c r="AT127" s="17" t="s">
        <v>126</v>
      </c>
      <c r="AU127" s="17" t="s">
        <v>82</v>
      </c>
    </row>
    <row r="128" spans="2:65" s="12" customFormat="1" ht="11.25" x14ac:dyDescent="0.2">
      <c r="B128" s="140"/>
      <c r="D128" s="141" t="s">
        <v>128</v>
      </c>
      <c r="E128" s="142" t="s">
        <v>19</v>
      </c>
      <c r="F128" s="143" t="s">
        <v>140</v>
      </c>
      <c r="H128" s="142" t="s">
        <v>19</v>
      </c>
      <c r="I128" s="144"/>
      <c r="L128" s="140"/>
      <c r="M128" s="145"/>
      <c r="T128" s="146"/>
      <c r="AT128" s="142" t="s">
        <v>128</v>
      </c>
      <c r="AU128" s="142" t="s">
        <v>82</v>
      </c>
      <c r="AV128" s="12" t="s">
        <v>80</v>
      </c>
      <c r="AW128" s="12" t="s">
        <v>33</v>
      </c>
      <c r="AX128" s="12" t="s">
        <v>72</v>
      </c>
      <c r="AY128" s="142" t="s">
        <v>117</v>
      </c>
    </row>
    <row r="129" spans="2:65" s="13" customFormat="1" ht="11.25" x14ac:dyDescent="0.2">
      <c r="B129" s="147"/>
      <c r="D129" s="141" t="s">
        <v>128</v>
      </c>
      <c r="E129" s="148" t="s">
        <v>19</v>
      </c>
      <c r="F129" s="149" t="s">
        <v>179</v>
      </c>
      <c r="H129" s="150">
        <v>11.18</v>
      </c>
      <c r="I129" s="151"/>
      <c r="L129" s="147"/>
      <c r="M129" s="152"/>
      <c r="T129" s="153"/>
      <c r="AT129" s="148" t="s">
        <v>128</v>
      </c>
      <c r="AU129" s="148" t="s">
        <v>82</v>
      </c>
      <c r="AV129" s="13" t="s">
        <v>82</v>
      </c>
      <c r="AW129" s="13" t="s">
        <v>33</v>
      </c>
      <c r="AX129" s="13" t="s">
        <v>80</v>
      </c>
      <c r="AY129" s="148" t="s">
        <v>117</v>
      </c>
    </row>
    <row r="130" spans="2:65" s="1" customFormat="1" ht="21.75" customHeight="1" x14ac:dyDescent="0.2">
      <c r="B130" s="32"/>
      <c r="C130" s="123" t="s">
        <v>180</v>
      </c>
      <c r="D130" s="123" t="s">
        <v>119</v>
      </c>
      <c r="E130" s="124" t="s">
        <v>181</v>
      </c>
      <c r="F130" s="125" t="s">
        <v>182</v>
      </c>
      <c r="G130" s="126" t="s">
        <v>163</v>
      </c>
      <c r="H130" s="127">
        <v>16.77</v>
      </c>
      <c r="I130" s="128"/>
      <c r="J130" s="129">
        <f>ROUND(I130*H130,2)</f>
        <v>0</v>
      </c>
      <c r="K130" s="125" t="s">
        <v>123</v>
      </c>
      <c r="L130" s="32"/>
      <c r="M130" s="130" t="s">
        <v>19</v>
      </c>
      <c r="N130" s="131" t="s">
        <v>43</v>
      </c>
      <c r="P130" s="132">
        <f>O130*H130</f>
        <v>0</v>
      </c>
      <c r="Q130" s="132">
        <v>2.4000000000000001E-4</v>
      </c>
      <c r="R130" s="132">
        <f>Q130*H130</f>
        <v>4.0248000000000003E-3</v>
      </c>
      <c r="S130" s="132">
        <v>0</v>
      </c>
      <c r="T130" s="133">
        <f>S130*H130</f>
        <v>0</v>
      </c>
      <c r="AR130" s="134" t="s">
        <v>124</v>
      </c>
      <c r="AT130" s="134" t="s">
        <v>119</v>
      </c>
      <c r="AU130" s="134" t="s">
        <v>82</v>
      </c>
      <c r="AY130" s="17" t="s">
        <v>117</v>
      </c>
      <c r="BE130" s="135">
        <f>IF(N130="základní",J130,0)</f>
        <v>0</v>
      </c>
      <c r="BF130" s="135">
        <f>IF(N130="snížená",J130,0)</f>
        <v>0</v>
      </c>
      <c r="BG130" s="135">
        <f>IF(N130="zákl. přenesená",J130,0)</f>
        <v>0</v>
      </c>
      <c r="BH130" s="135">
        <f>IF(N130="sníž. přenesená",J130,0)</f>
        <v>0</v>
      </c>
      <c r="BI130" s="135">
        <f>IF(N130="nulová",J130,0)</f>
        <v>0</v>
      </c>
      <c r="BJ130" s="17" t="s">
        <v>80</v>
      </c>
      <c r="BK130" s="135">
        <f>ROUND(I130*H130,2)</f>
        <v>0</v>
      </c>
      <c r="BL130" s="17" t="s">
        <v>124</v>
      </c>
      <c r="BM130" s="134" t="s">
        <v>183</v>
      </c>
    </row>
    <row r="131" spans="2:65" s="1" customFormat="1" ht="11.25" x14ac:dyDescent="0.2">
      <c r="B131" s="32"/>
      <c r="D131" s="136" t="s">
        <v>126</v>
      </c>
      <c r="F131" s="137" t="s">
        <v>184</v>
      </c>
      <c r="I131" s="138"/>
      <c r="L131" s="32"/>
      <c r="M131" s="139"/>
      <c r="T131" s="53"/>
      <c r="AT131" s="17" t="s">
        <v>126</v>
      </c>
      <c r="AU131" s="17" t="s">
        <v>82</v>
      </c>
    </row>
    <row r="132" spans="2:65" s="12" customFormat="1" ht="11.25" x14ac:dyDescent="0.2">
      <c r="B132" s="140"/>
      <c r="D132" s="141" t="s">
        <v>128</v>
      </c>
      <c r="E132" s="142" t="s">
        <v>19</v>
      </c>
      <c r="F132" s="143" t="s">
        <v>140</v>
      </c>
      <c r="H132" s="142" t="s">
        <v>19</v>
      </c>
      <c r="I132" s="144"/>
      <c r="L132" s="140"/>
      <c r="M132" s="145"/>
      <c r="T132" s="146"/>
      <c r="AT132" s="142" t="s">
        <v>128</v>
      </c>
      <c r="AU132" s="142" t="s">
        <v>82</v>
      </c>
      <c r="AV132" s="12" t="s">
        <v>80</v>
      </c>
      <c r="AW132" s="12" t="s">
        <v>33</v>
      </c>
      <c r="AX132" s="12" t="s">
        <v>72</v>
      </c>
      <c r="AY132" s="142" t="s">
        <v>117</v>
      </c>
    </row>
    <row r="133" spans="2:65" s="13" customFormat="1" ht="11.25" x14ac:dyDescent="0.2">
      <c r="B133" s="147"/>
      <c r="D133" s="141" t="s">
        <v>128</v>
      </c>
      <c r="E133" s="148" t="s">
        <v>19</v>
      </c>
      <c r="F133" s="149" t="s">
        <v>185</v>
      </c>
      <c r="H133" s="150">
        <v>16.77</v>
      </c>
      <c r="I133" s="151"/>
      <c r="L133" s="147"/>
      <c r="M133" s="152"/>
      <c r="T133" s="153"/>
      <c r="AT133" s="148" t="s">
        <v>128</v>
      </c>
      <c r="AU133" s="148" t="s">
        <v>82</v>
      </c>
      <c r="AV133" s="13" t="s">
        <v>82</v>
      </c>
      <c r="AW133" s="13" t="s">
        <v>33</v>
      </c>
      <c r="AX133" s="13" t="s">
        <v>80</v>
      </c>
      <c r="AY133" s="148" t="s">
        <v>117</v>
      </c>
    </row>
    <row r="134" spans="2:65" s="1" customFormat="1" ht="37.9" customHeight="1" x14ac:dyDescent="0.2">
      <c r="B134" s="32"/>
      <c r="C134" s="123" t="s">
        <v>186</v>
      </c>
      <c r="D134" s="123" t="s">
        <v>119</v>
      </c>
      <c r="E134" s="124" t="s">
        <v>187</v>
      </c>
      <c r="F134" s="125" t="s">
        <v>188</v>
      </c>
      <c r="G134" s="126" t="s">
        <v>163</v>
      </c>
      <c r="H134" s="127">
        <v>54.094999999999999</v>
      </c>
      <c r="I134" s="128"/>
      <c r="J134" s="129">
        <f>ROUND(I134*H134,2)</f>
        <v>0</v>
      </c>
      <c r="K134" s="125" t="s">
        <v>123</v>
      </c>
      <c r="L134" s="32"/>
      <c r="M134" s="130" t="s">
        <v>19</v>
      </c>
      <c r="N134" s="131" t="s">
        <v>43</v>
      </c>
      <c r="P134" s="132">
        <f>O134*H134</f>
        <v>0</v>
      </c>
      <c r="Q134" s="132">
        <v>0</v>
      </c>
      <c r="R134" s="132">
        <f>Q134*H134</f>
        <v>0</v>
      </c>
      <c r="S134" s="132">
        <v>0</v>
      </c>
      <c r="T134" s="133">
        <f>S134*H134</f>
        <v>0</v>
      </c>
      <c r="AR134" s="134" t="s">
        <v>124</v>
      </c>
      <c r="AT134" s="134" t="s">
        <v>119</v>
      </c>
      <c r="AU134" s="134" t="s">
        <v>82</v>
      </c>
      <c r="AY134" s="17" t="s">
        <v>117</v>
      </c>
      <c r="BE134" s="135">
        <f>IF(N134="základní",J134,0)</f>
        <v>0</v>
      </c>
      <c r="BF134" s="135">
        <f>IF(N134="snížená",J134,0)</f>
        <v>0</v>
      </c>
      <c r="BG134" s="135">
        <f>IF(N134="zákl. přenesená",J134,0)</f>
        <v>0</v>
      </c>
      <c r="BH134" s="135">
        <f>IF(N134="sníž. přenesená",J134,0)</f>
        <v>0</v>
      </c>
      <c r="BI134" s="135">
        <f>IF(N134="nulová",J134,0)</f>
        <v>0</v>
      </c>
      <c r="BJ134" s="17" t="s">
        <v>80</v>
      </c>
      <c r="BK134" s="135">
        <f>ROUND(I134*H134,2)</f>
        <v>0</v>
      </c>
      <c r="BL134" s="17" t="s">
        <v>124</v>
      </c>
      <c r="BM134" s="134" t="s">
        <v>189</v>
      </c>
    </row>
    <row r="135" spans="2:65" s="1" customFormat="1" ht="11.25" x14ac:dyDescent="0.2">
      <c r="B135" s="32"/>
      <c r="D135" s="136" t="s">
        <v>126</v>
      </c>
      <c r="F135" s="137" t="s">
        <v>190</v>
      </c>
      <c r="I135" s="138"/>
      <c r="L135" s="32"/>
      <c r="M135" s="139"/>
      <c r="T135" s="53"/>
      <c r="AT135" s="17" t="s">
        <v>126</v>
      </c>
      <c r="AU135" s="17" t="s">
        <v>82</v>
      </c>
    </row>
    <row r="136" spans="2:65" s="13" customFormat="1" ht="11.25" x14ac:dyDescent="0.2">
      <c r="B136" s="147"/>
      <c r="D136" s="141" t="s">
        <v>128</v>
      </c>
      <c r="E136" s="148" t="s">
        <v>19</v>
      </c>
      <c r="F136" s="149" t="s">
        <v>191</v>
      </c>
      <c r="H136" s="150">
        <v>42.914999999999999</v>
      </c>
      <c r="I136" s="151"/>
      <c r="L136" s="147"/>
      <c r="M136" s="152"/>
      <c r="T136" s="153"/>
      <c r="AT136" s="148" t="s">
        <v>128</v>
      </c>
      <c r="AU136" s="148" t="s">
        <v>82</v>
      </c>
      <c r="AV136" s="13" t="s">
        <v>82</v>
      </c>
      <c r="AW136" s="13" t="s">
        <v>33</v>
      </c>
      <c r="AX136" s="13" t="s">
        <v>72</v>
      </c>
      <c r="AY136" s="148" t="s">
        <v>117</v>
      </c>
    </row>
    <row r="137" spans="2:65" s="13" customFormat="1" ht="11.25" x14ac:dyDescent="0.2">
      <c r="B137" s="147"/>
      <c r="D137" s="141" t="s">
        <v>128</v>
      </c>
      <c r="E137" s="148" t="s">
        <v>19</v>
      </c>
      <c r="F137" s="149" t="s">
        <v>192</v>
      </c>
      <c r="H137" s="150">
        <v>11.18</v>
      </c>
      <c r="I137" s="151"/>
      <c r="L137" s="147"/>
      <c r="M137" s="152"/>
      <c r="T137" s="153"/>
      <c r="AT137" s="148" t="s">
        <v>128</v>
      </c>
      <c r="AU137" s="148" t="s">
        <v>82</v>
      </c>
      <c r="AV137" s="13" t="s">
        <v>82</v>
      </c>
      <c r="AW137" s="13" t="s">
        <v>33</v>
      </c>
      <c r="AX137" s="13" t="s">
        <v>72</v>
      </c>
      <c r="AY137" s="148" t="s">
        <v>117</v>
      </c>
    </row>
    <row r="138" spans="2:65" s="14" customFormat="1" ht="11.25" x14ac:dyDescent="0.2">
      <c r="B138" s="154"/>
      <c r="D138" s="141" t="s">
        <v>128</v>
      </c>
      <c r="E138" s="155" t="s">
        <v>19</v>
      </c>
      <c r="F138" s="156" t="s">
        <v>173</v>
      </c>
      <c r="H138" s="157">
        <v>54.094999999999999</v>
      </c>
      <c r="I138" s="158"/>
      <c r="L138" s="154"/>
      <c r="M138" s="159"/>
      <c r="T138" s="160"/>
      <c r="AT138" s="155" t="s">
        <v>128</v>
      </c>
      <c r="AU138" s="155" t="s">
        <v>82</v>
      </c>
      <c r="AV138" s="14" t="s">
        <v>124</v>
      </c>
      <c r="AW138" s="14" t="s">
        <v>33</v>
      </c>
      <c r="AX138" s="14" t="s">
        <v>80</v>
      </c>
      <c r="AY138" s="155" t="s">
        <v>117</v>
      </c>
    </row>
    <row r="139" spans="2:65" s="1" customFormat="1" ht="37.9" customHeight="1" x14ac:dyDescent="0.2">
      <c r="B139" s="32"/>
      <c r="C139" s="123" t="s">
        <v>193</v>
      </c>
      <c r="D139" s="123" t="s">
        <v>119</v>
      </c>
      <c r="E139" s="124" t="s">
        <v>194</v>
      </c>
      <c r="F139" s="125" t="s">
        <v>195</v>
      </c>
      <c r="G139" s="126" t="s">
        <v>163</v>
      </c>
      <c r="H139" s="127">
        <v>270.47500000000002</v>
      </c>
      <c r="I139" s="128"/>
      <c r="J139" s="129">
        <f>ROUND(I139*H139,2)</f>
        <v>0</v>
      </c>
      <c r="K139" s="125" t="s">
        <v>123</v>
      </c>
      <c r="L139" s="32"/>
      <c r="M139" s="130" t="s">
        <v>19</v>
      </c>
      <c r="N139" s="131" t="s">
        <v>43</v>
      </c>
      <c r="P139" s="132">
        <f>O139*H139</f>
        <v>0</v>
      </c>
      <c r="Q139" s="132">
        <v>0</v>
      </c>
      <c r="R139" s="132">
        <f>Q139*H139</f>
        <v>0</v>
      </c>
      <c r="S139" s="132">
        <v>0</v>
      </c>
      <c r="T139" s="133">
        <f>S139*H139</f>
        <v>0</v>
      </c>
      <c r="AR139" s="134" t="s">
        <v>124</v>
      </c>
      <c r="AT139" s="134" t="s">
        <v>119</v>
      </c>
      <c r="AU139" s="134" t="s">
        <v>82</v>
      </c>
      <c r="AY139" s="17" t="s">
        <v>117</v>
      </c>
      <c r="BE139" s="135">
        <f>IF(N139="základní",J139,0)</f>
        <v>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7" t="s">
        <v>80</v>
      </c>
      <c r="BK139" s="135">
        <f>ROUND(I139*H139,2)</f>
        <v>0</v>
      </c>
      <c r="BL139" s="17" t="s">
        <v>124</v>
      </c>
      <c r="BM139" s="134" t="s">
        <v>196</v>
      </c>
    </row>
    <row r="140" spans="2:65" s="1" customFormat="1" ht="11.25" x14ac:dyDescent="0.2">
      <c r="B140" s="32"/>
      <c r="D140" s="136" t="s">
        <v>126</v>
      </c>
      <c r="F140" s="137" t="s">
        <v>197</v>
      </c>
      <c r="I140" s="138"/>
      <c r="L140" s="32"/>
      <c r="M140" s="139"/>
      <c r="T140" s="53"/>
      <c r="AT140" s="17" t="s">
        <v>126</v>
      </c>
      <c r="AU140" s="17" t="s">
        <v>82</v>
      </c>
    </row>
    <row r="141" spans="2:65" s="13" customFormat="1" ht="11.25" x14ac:dyDescent="0.2">
      <c r="B141" s="147"/>
      <c r="D141" s="141" t="s">
        <v>128</v>
      </c>
      <c r="E141" s="148" t="s">
        <v>19</v>
      </c>
      <c r="F141" s="149" t="s">
        <v>198</v>
      </c>
      <c r="H141" s="150">
        <v>270.47500000000002</v>
      </c>
      <c r="I141" s="151"/>
      <c r="L141" s="147"/>
      <c r="M141" s="152"/>
      <c r="T141" s="153"/>
      <c r="AT141" s="148" t="s">
        <v>128</v>
      </c>
      <c r="AU141" s="148" t="s">
        <v>82</v>
      </c>
      <c r="AV141" s="13" t="s">
        <v>82</v>
      </c>
      <c r="AW141" s="13" t="s">
        <v>33</v>
      </c>
      <c r="AX141" s="13" t="s">
        <v>80</v>
      </c>
      <c r="AY141" s="148" t="s">
        <v>117</v>
      </c>
    </row>
    <row r="142" spans="2:65" s="1" customFormat="1" ht="37.9" customHeight="1" x14ac:dyDescent="0.2">
      <c r="B142" s="32"/>
      <c r="C142" s="123" t="s">
        <v>8</v>
      </c>
      <c r="D142" s="123" t="s">
        <v>119</v>
      </c>
      <c r="E142" s="124" t="s">
        <v>199</v>
      </c>
      <c r="F142" s="125" t="s">
        <v>200</v>
      </c>
      <c r="G142" s="126" t="s">
        <v>163</v>
      </c>
      <c r="H142" s="127">
        <v>16.77</v>
      </c>
      <c r="I142" s="128"/>
      <c r="J142" s="129">
        <f>ROUND(I142*H142,2)</f>
        <v>0</v>
      </c>
      <c r="K142" s="125" t="s">
        <v>123</v>
      </c>
      <c r="L142" s="32"/>
      <c r="M142" s="130" t="s">
        <v>19</v>
      </c>
      <c r="N142" s="131" t="s">
        <v>43</v>
      </c>
      <c r="P142" s="132">
        <f>O142*H142</f>
        <v>0</v>
      </c>
      <c r="Q142" s="132">
        <v>0</v>
      </c>
      <c r="R142" s="132">
        <f>Q142*H142</f>
        <v>0</v>
      </c>
      <c r="S142" s="132">
        <v>0</v>
      </c>
      <c r="T142" s="133">
        <f>S142*H142</f>
        <v>0</v>
      </c>
      <c r="AR142" s="134" t="s">
        <v>124</v>
      </c>
      <c r="AT142" s="134" t="s">
        <v>119</v>
      </c>
      <c r="AU142" s="134" t="s">
        <v>82</v>
      </c>
      <c r="AY142" s="17" t="s">
        <v>117</v>
      </c>
      <c r="BE142" s="135">
        <f>IF(N142="základní",J142,0)</f>
        <v>0</v>
      </c>
      <c r="BF142" s="135">
        <f>IF(N142="snížená",J142,0)</f>
        <v>0</v>
      </c>
      <c r="BG142" s="135">
        <f>IF(N142="zákl. přenesená",J142,0)</f>
        <v>0</v>
      </c>
      <c r="BH142" s="135">
        <f>IF(N142="sníž. přenesená",J142,0)</f>
        <v>0</v>
      </c>
      <c r="BI142" s="135">
        <f>IF(N142="nulová",J142,0)</f>
        <v>0</v>
      </c>
      <c r="BJ142" s="17" t="s">
        <v>80</v>
      </c>
      <c r="BK142" s="135">
        <f>ROUND(I142*H142,2)</f>
        <v>0</v>
      </c>
      <c r="BL142" s="17" t="s">
        <v>124</v>
      </c>
      <c r="BM142" s="134" t="s">
        <v>201</v>
      </c>
    </row>
    <row r="143" spans="2:65" s="1" customFormat="1" ht="11.25" x14ac:dyDescent="0.2">
      <c r="B143" s="32"/>
      <c r="D143" s="136" t="s">
        <v>126</v>
      </c>
      <c r="F143" s="137" t="s">
        <v>202</v>
      </c>
      <c r="I143" s="138"/>
      <c r="L143" s="32"/>
      <c r="M143" s="139"/>
      <c r="T143" s="53"/>
      <c r="AT143" s="17" t="s">
        <v>126</v>
      </c>
      <c r="AU143" s="17" t="s">
        <v>82</v>
      </c>
    </row>
    <row r="144" spans="2:65" s="1" customFormat="1" ht="37.9" customHeight="1" x14ac:dyDescent="0.2">
      <c r="B144" s="32"/>
      <c r="C144" s="123" t="s">
        <v>203</v>
      </c>
      <c r="D144" s="123" t="s">
        <v>119</v>
      </c>
      <c r="E144" s="124" t="s">
        <v>204</v>
      </c>
      <c r="F144" s="125" t="s">
        <v>205</v>
      </c>
      <c r="G144" s="126" t="s">
        <v>163</v>
      </c>
      <c r="H144" s="127">
        <v>83.85</v>
      </c>
      <c r="I144" s="128"/>
      <c r="J144" s="129">
        <f>ROUND(I144*H144,2)</f>
        <v>0</v>
      </c>
      <c r="K144" s="125" t="s">
        <v>123</v>
      </c>
      <c r="L144" s="32"/>
      <c r="M144" s="130" t="s">
        <v>19</v>
      </c>
      <c r="N144" s="131" t="s">
        <v>43</v>
      </c>
      <c r="P144" s="132">
        <f>O144*H144</f>
        <v>0</v>
      </c>
      <c r="Q144" s="132">
        <v>0</v>
      </c>
      <c r="R144" s="132">
        <f>Q144*H144</f>
        <v>0</v>
      </c>
      <c r="S144" s="132">
        <v>0</v>
      </c>
      <c r="T144" s="133">
        <f>S144*H144</f>
        <v>0</v>
      </c>
      <c r="AR144" s="134" t="s">
        <v>124</v>
      </c>
      <c r="AT144" s="134" t="s">
        <v>119</v>
      </c>
      <c r="AU144" s="134" t="s">
        <v>82</v>
      </c>
      <c r="AY144" s="17" t="s">
        <v>117</v>
      </c>
      <c r="BE144" s="135">
        <f>IF(N144="základní",J144,0)</f>
        <v>0</v>
      </c>
      <c r="BF144" s="135">
        <f>IF(N144="snížená",J144,0)</f>
        <v>0</v>
      </c>
      <c r="BG144" s="135">
        <f>IF(N144="zákl. přenesená",J144,0)</f>
        <v>0</v>
      </c>
      <c r="BH144" s="135">
        <f>IF(N144="sníž. přenesená",J144,0)</f>
        <v>0</v>
      </c>
      <c r="BI144" s="135">
        <f>IF(N144="nulová",J144,0)</f>
        <v>0</v>
      </c>
      <c r="BJ144" s="17" t="s">
        <v>80</v>
      </c>
      <c r="BK144" s="135">
        <f>ROUND(I144*H144,2)</f>
        <v>0</v>
      </c>
      <c r="BL144" s="17" t="s">
        <v>124</v>
      </c>
      <c r="BM144" s="134" t="s">
        <v>206</v>
      </c>
    </row>
    <row r="145" spans="2:65" s="1" customFormat="1" ht="11.25" x14ac:dyDescent="0.2">
      <c r="B145" s="32"/>
      <c r="D145" s="136" t="s">
        <v>126</v>
      </c>
      <c r="F145" s="137" t="s">
        <v>207</v>
      </c>
      <c r="I145" s="138"/>
      <c r="L145" s="32"/>
      <c r="M145" s="139"/>
      <c r="T145" s="53"/>
      <c r="AT145" s="17" t="s">
        <v>126</v>
      </c>
      <c r="AU145" s="17" t="s">
        <v>82</v>
      </c>
    </row>
    <row r="146" spans="2:65" s="13" customFormat="1" ht="11.25" x14ac:dyDescent="0.2">
      <c r="B146" s="147"/>
      <c r="D146" s="141" t="s">
        <v>128</v>
      </c>
      <c r="E146" s="148" t="s">
        <v>19</v>
      </c>
      <c r="F146" s="149" t="s">
        <v>208</v>
      </c>
      <c r="H146" s="150">
        <v>83.85</v>
      </c>
      <c r="I146" s="151"/>
      <c r="L146" s="147"/>
      <c r="M146" s="152"/>
      <c r="T146" s="153"/>
      <c r="AT146" s="148" t="s">
        <v>128</v>
      </c>
      <c r="AU146" s="148" t="s">
        <v>82</v>
      </c>
      <c r="AV146" s="13" t="s">
        <v>82</v>
      </c>
      <c r="AW146" s="13" t="s">
        <v>33</v>
      </c>
      <c r="AX146" s="13" t="s">
        <v>80</v>
      </c>
      <c r="AY146" s="148" t="s">
        <v>117</v>
      </c>
    </row>
    <row r="147" spans="2:65" s="1" customFormat="1" ht="24.2" customHeight="1" x14ac:dyDescent="0.2">
      <c r="B147" s="32"/>
      <c r="C147" s="123" t="s">
        <v>209</v>
      </c>
      <c r="D147" s="123" t="s">
        <v>119</v>
      </c>
      <c r="E147" s="124" t="s">
        <v>210</v>
      </c>
      <c r="F147" s="125" t="s">
        <v>211</v>
      </c>
      <c r="G147" s="126" t="s">
        <v>163</v>
      </c>
      <c r="H147" s="127">
        <v>54.094999999999999</v>
      </c>
      <c r="I147" s="128"/>
      <c r="J147" s="129">
        <f>ROUND(I147*H147,2)</f>
        <v>0</v>
      </c>
      <c r="K147" s="125" t="s">
        <v>123</v>
      </c>
      <c r="L147" s="32"/>
      <c r="M147" s="130" t="s">
        <v>19</v>
      </c>
      <c r="N147" s="131" t="s">
        <v>43</v>
      </c>
      <c r="P147" s="132">
        <f>O147*H147</f>
        <v>0</v>
      </c>
      <c r="Q147" s="132">
        <v>0</v>
      </c>
      <c r="R147" s="132">
        <f>Q147*H147</f>
        <v>0</v>
      </c>
      <c r="S147" s="132">
        <v>0</v>
      </c>
      <c r="T147" s="133">
        <f>S147*H147</f>
        <v>0</v>
      </c>
      <c r="AR147" s="134" t="s">
        <v>124</v>
      </c>
      <c r="AT147" s="134" t="s">
        <v>119</v>
      </c>
      <c r="AU147" s="134" t="s">
        <v>82</v>
      </c>
      <c r="AY147" s="17" t="s">
        <v>117</v>
      </c>
      <c r="BE147" s="135">
        <f>IF(N147="základní",J147,0)</f>
        <v>0</v>
      </c>
      <c r="BF147" s="135">
        <f>IF(N147="snížená",J147,0)</f>
        <v>0</v>
      </c>
      <c r="BG147" s="135">
        <f>IF(N147="zákl. přenesená",J147,0)</f>
        <v>0</v>
      </c>
      <c r="BH147" s="135">
        <f>IF(N147="sníž. přenesená",J147,0)</f>
        <v>0</v>
      </c>
      <c r="BI147" s="135">
        <f>IF(N147="nulová",J147,0)</f>
        <v>0</v>
      </c>
      <c r="BJ147" s="17" t="s">
        <v>80</v>
      </c>
      <c r="BK147" s="135">
        <f>ROUND(I147*H147,2)</f>
        <v>0</v>
      </c>
      <c r="BL147" s="17" t="s">
        <v>124</v>
      </c>
      <c r="BM147" s="134" t="s">
        <v>212</v>
      </c>
    </row>
    <row r="148" spans="2:65" s="1" customFormat="1" ht="11.25" x14ac:dyDescent="0.2">
      <c r="B148" s="32"/>
      <c r="D148" s="136" t="s">
        <v>126</v>
      </c>
      <c r="F148" s="137" t="s">
        <v>213</v>
      </c>
      <c r="I148" s="138"/>
      <c r="L148" s="32"/>
      <c r="M148" s="139"/>
      <c r="T148" s="53"/>
      <c r="AT148" s="17" t="s">
        <v>126</v>
      </c>
      <c r="AU148" s="17" t="s">
        <v>82</v>
      </c>
    </row>
    <row r="149" spans="2:65" s="1" customFormat="1" ht="24.2" customHeight="1" x14ac:dyDescent="0.2">
      <c r="B149" s="32"/>
      <c r="C149" s="123" t="s">
        <v>214</v>
      </c>
      <c r="D149" s="123" t="s">
        <v>119</v>
      </c>
      <c r="E149" s="124" t="s">
        <v>215</v>
      </c>
      <c r="F149" s="125" t="s">
        <v>216</v>
      </c>
      <c r="G149" s="126" t="s">
        <v>163</v>
      </c>
      <c r="H149" s="127">
        <v>16.77</v>
      </c>
      <c r="I149" s="128"/>
      <c r="J149" s="129">
        <f>ROUND(I149*H149,2)</f>
        <v>0</v>
      </c>
      <c r="K149" s="125" t="s">
        <v>123</v>
      </c>
      <c r="L149" s="32"/>
      <c r="M149" s="130" t="s">
        <v>19</v>
      </c>
      <c r="N149" s="131" t="s">
        <v>43</v>
      </c>
      <c r="P149" s="132">
        <f>O149*H149</f>
        <v>0</v>
      </c>
      <c r="Q149" s="132">
        <v>0</v>
      </c>
      <c r="R149" s="132">
        <f>Q149*H149</f>
        <v>0</v>
      </c>
      <c r="S149" s="132">
        <v>0</v>
      </c>
      <c r="T149" s="133">
        <f>S149*H149</f>
        <v>0</v>
      </c>
      <c r="AR149" s="134" t="s">
        <v>124</v>
      </c>
      <c r="AT149" s="134" t="s">
        <v>119</v>
      </c>
      <c r="AU149" s="134" t="s">
        <v>82</v>
      </c>
      <c r="AY149" s="17" t="s">
        <v>117</v>
      </c>
      <c r="BE149" s="135">
        <f>IF(N149="základní",J149,0)</f>
        <v>0</v>
      </c>
      <c r="BF149" s="135">
        <f>IF(N149="snížená",J149,0)</f>
        <v>0</v>
      </c>
      <c r="BG149" s="135">
        <f>IF(N149="zákl. přenesená",J149,0)</f>
        <v>0</v>
      </c>
      <c r="BH149" s="135">
        <f>IF(N149="sníž. přenesená",J149,0)</f>
        <v>0</v>
      </c>
      <c r="BI149" s="135">
        <f>IF(N149="nulová",J149,0)</f>
        <v>0</v>
      </c>
      <c r="BJ149" s="17" t="s">
        <v>80</v>
      </c>
      <c r="BK149" s="135">
        <f>ROUND(I149*H149,2)</f>
        <v>0</v>
      </c>
      <c r="BL149" s="17" t="s">
        <v>124</v>
      </c>
      <c r="BM149" s="134" t="s">
        <v>217</v>
      </c>
    </row>
    <row r="150" spans="2:65" s="1" customFormat="1" ht="11.25" x14ac:dyDescent="0.2">
      <c r="B150" s="32"/>
      <c r="D150" s="136" t="s">
        <v>126</v>
      </c>
      <c r="F150" s="137" t="s">
        <v>218</v>
      </c>
      <c r="I150" s="138"/>
      <c r="L150" s="32"/>
      <c r="M150" s="139"/>
      <c r="T150" s="53"/>
      <c r="AT150" s="17" t="s">
        <v>126</v>
      </c>
      <c r="AU150" s="17" t="s">
        <v>82</v>
      </c>
    </row>
    <row r="151" spans="2:65" s="1" customFormat="1" ht="24.2" customHeight="1" x14ac:dyDescent="0.2">
      <c r="B151" s="32"/>
      <c r="C151" s="123" t="s">
        <v>219</v>
      </c>
      <c r="D151" s="123" t="s">
        <v>119</v>
      </c>
      <c r="E151" s="124" t="s">
        <v>220</v>
      </c>
      <c r="F151" s="125" t="s">
        <v>221</v>
      </c>
      <c r="G151" s="126" t="s">
        <v>163</v>
      </c>
      <c r="H151" s="127">
        <v>30.11</v>
      </c>
      <c r="I151" s="128"/>
      <c r="J151" s="129">
        <f>ROUND(I151*H151,2)</f>
        <v>0</v>
      </c>
      <c r="K151" s="125" t="s">
        <v>123</v>
      </c>
      <c r="L151" s="32"/>
      <c r="M151" s="130" t="s">
        <v>19</v>
      </c>
      <c r="N151" s="131" t="s">
        <v>43</v>
      </c>
      <c r="P151" s="132">
        <f>O151*H151</f>
        <v>0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124</v>
      </c>
      <c r="AT151" s="134" t="s">
        <v>119</v>
      </c>
      <c r="AU151" s="134" t="s">
        <v>82</v>
      </c>
      <c r="AY151" s="17" t="s">
        <v>117</v>
      </c>
      <c r="BE151" s="135">
        <f>IF(N151="základní",J151,0)</f>
        <v>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7" t="s">
        <v>80</v>
      </c>
      <c r="BK151" s="135">
        <f>ROUND(I151*H151,2)</f>
        <v>0</v>
      </c>
      <c r="BL151" s="17" t="s">
        <v>124</v>
      </c>
      <c r="BM151" s="134" t="s">
        <v>222</v>
      </c>
    </row>
    <row r="152" spans="2:65" s="1" customFormat="1" ht="11.25" x14ac:dyDescent="0.2">
      <c r="B152" s="32"/>
      <c r="D152" s="136" t="s">
        <v>126</v>
      </c>
      <c r="F152" s="137" t="s">
        <v>223</v>
      </c>
      <c r="I152" s="138"/>
      <c r="L152" s="32"/>
      <c r="M152" s="139"/>
      <c r="T152" s="53"/>
      <c r="AT152" s="17" t="s">
        <v>126</v>
      </c>
      <c r="AU152" s="17" t="s">
        <v>82</v>
      </c>
    </row>
    <row r="153" spans="2:65" s="12" customFormat="1" ht="11.25" x14ac:dyDescent="0.2">
      <c r="B153" s="140"/>
      <c r="D153" s="141" t="s">
        <v>128</v>
      </c>
      <c r="E153" s="142" t="s">
        <v>19</v>
      </c>
      <c r="F153" s="143" t="s">
        <v>166</v>
      </c>
      <c r="H153" s="142" t="s">
        <v>19</v>
      </c>
      <c r="I153" s="144"/>
      <c r="L153" s="140"/>
      <c r="M153" s="145"/>
      <c r="T153" s="146"/>
      <c r="AT153" s="142" t="s">
        <v>128</v>
      </c>
      <c r="AU153" s="142" t="s">
        <v>82</v>
      </c>
      <c r="AV153" s="12" t="s">
        <v>80</v>
      </c>
      <c r="AW153" s="12" t="s">
        <v>33</v>
      </c>
      <c r="AX153" s="12" t="s">
        <v>72</v>
      </c>
      <c r="AY153" s="142" t="s">
        <v>117</v>
      </c>
    </row>
    <row r="154" spans="2:65" s="13" customFormat="1" ht="11.25" x14ac:dyDescent="0.2">
      <c r="B154" s="147"/>
      <c r="D154" s="141" t="s">
        <v>128</v>
      </c>
      <c r="E154" s="148" t="s">
        <v>19</v>
      </c>
      <c r="F154" s="149" t="s">
        <v>224</v>
      </c>
      <c r="H154" s="150">
        <v>20.175000000000001</v>
      </c>
      <c r="I154" s="151"/>
      <c r="L154" s="147"/>
      <c r="M154" s="152"/>
      <c r="T154" s="153"/>
      <c r="AT154" s="148" t="s">
        <v>128</v>
      </c>
      <c r="AU154" s="148" t="s">
        <v>82</v>
      </c>
      <c r="AV154" s="13" t="s">
        <v>82</v>
      </c>
      <c r="AW154" s="13" t="s">
        <v>33</v>
      </c>
      <c r="AX154" s="13" t="s">
        <v>72</v>
      </c>
      <c r="AY154" s="148" t="s">
        <v>117</v>
      </c>
    </row>
    <row r="155" spans="2:65" s="12" customFormat="1" ht="11.25" x14ac:dyDescent="0.2">
      <c r="B155" s="140"/>
      <c r="D155" s="141" t="s">
        <v>128</v>
      </c>
      <c r="E155" s="142" t="s">
        <v>19</v>
      </c>
      <c r="F155" s="143" t="s">
        <v>168</v>
      </c>
      <c r="H155" s="142" t="s">
        <v>19</v>
      </c>
      <c r="I155" s="144"/>
      <c r="L155" s="140"/>
      <c r="M155" s="145"/>
      <c r="T155" s="146"/>
      <c r="AT155" s="142" t="s">
        <v>128</v>
      </c>
      <c r="AU155" s="142" t="s">
        <v>82</v>
      </c>
      <c r="AV155" s="12" t="s">
        <v>80</v>
      </c>
      <c r="AW155" s="12" t="s">
        <v>33</v>
      </c>
      <c r="AX155" s="12" t="s">
        <v>72</v>
      </c>
      <c r="AY155" s="142" t="s">
        <v>117</v>
      </c>
    </row>
    <row r="156" spans="2:65" s="13" customFormat="1" ht="11.25" x14ac:dyDescent="0.2">
      <c r="B156" s="147"/>
      <c r="D156" s="141" t="s">
        <v>128</v>
      </c>
      <c r="E156" s="148" t="s">
        <v>19</v>
      </c>
      <c r="F156" s="149" t="s">
        <v>225</v>
      </c>
      <c r="H156" s="150">
        <v>1.75</v>
      </c>
      <c r="I156" s="151"/>
      <c r="L156" s="147"/>
      <c r="M156" s="152"/>
      <c r="T156" s="153"/>
      <c r="AT156" s="148" t="s">
        <v>128</v>
      </c>
      <c r="AU156" s="148" t="s">
        <v>82</v>
      </c>
      <c r="AV156" s="13" t="s">
        <v>82</v>
      </c>
      <c r="AW156" s="13" t="s">
        <v>33</v>
      </c>
      <c r="AX156" s="13" t="s">
        <v>72</v>
      </c>
      <c r="AY156" s="148" t="s">
        <v>117</v>
      </c>
    </row>
    <row r="157" spans="2:65" s="12" customFormat="1" ht="11.25" x14ac:dyDescent="0.2">
      <c r="B157" s="140"/>
      <c r="D157" s="141" t="s">
        <v>128</v>
      </c>
      <c r="E157" s="142" t="s">
        <v>19</v>
      </c>
      <c r="F157" s="143" t="s">
        <v>226</v>
      </c>
      <c r="H157" s="142" t="s">
        <v>19</v>
      </c>
      <c r="I157" s="144"/>
      <c r="L157" s="140"/>
      <c r="M157" s="145"/>
      <c r="T157" s="146"/>
      <c r="AT157" s="142" t="s">
        <v>128</v>
      </c>
      <c r="AU157" s="142" t="s">
        <v>82</v>
      </c>
      <c r="AV157" s="12" t="s">
        <v>80</v>
      </c>
      <c r="AW157" s="12" t="s">
        <v>33</v>
      </c>
      <c r="AX157" s="12" t="s">
        <v>72</v>
      </c>
      <c r="AY157" s="142" t="s">
        <v>117</v>
      </c>
    </row>
    <row r="158" spans="2:65" s="13" customFormat="1" ht="11.25" x14ac:dyDescent="0.2">
      <c r="B158" s="147"/>
      <c r="D158" s="141" t="s">
        <v>128</v>
      </c>
      <c r="E158" s="148" t="s">
        <v>19</v>
      </c>
      <c r="F158" s="149" t="s">
        <v>227</v>
      </c>
      <c r="H158" s="150">
        <v>8.1850000000000005</v>
      </c>
      <c r="I158" s="151"/>
      <c r="L158" s="147"/>
      <c r="M158" s="152"/>
      <c r="T158" s="153"/>
      <c r="AT158" s="148" t="s">
        <v>128</v>
      </c>
      <c r="AU158" s="148" t="s">
        <v>82</v>
      </c>
      <c r="AV158" s="13" t="s">
        <v>82</v>
      </c>
      <c r="AW158" s="13" t="s">
        <v>33</v>
      </c>
      <c r="AX158" s="13" t="s">
        <v>72</v>
      </c>
      <c r="AY158" s="148" t="s">
        <v>117</v>
      </c>
    </row>
    <row r="159" spans="2:65" s="14" customFormat="1" ht="11.25" x14ac:dyDescent="0.2">
      <c r="B159" s="154"/>
      <c r="D159" s="141" t="s">
        <v>128</v>
      </c>
      <c r="E159" s="155" t="s">
        <v>19</v>
      </c>
      <c r="F159" s="156" t="s">
        <v>173</v>
      </c>
      <c r="H159" s="157">
        <v>30.11</v>
      </c>
      <c r="I159" s="158"/>
      <c r="L159" s="154"/>
      <c r="M159" s="159"/>
      <c r="T159" s="160"/>
      <c r="AT159" s="155" t="s">
        <v>128</v>
      </c>
      <c r="AU159" s="155" t="s">
        <v>82</v>
      </c>
      <c r="AV159" s="14" t="s">
        <v>124</v>
      </c>
      <c r="AW159" s="14" t="s">
        <v>33</v>
      </c>
      <c r="AX159" s="14" t="s">
        <v>80</v>
      </c>
      <c r="AY159" s="155" t="s">
        <v>117</v>
      </c>
    </row>
    <row r="160" spans="2:65" s="1" customFormat="1" ht="16.5" customHeight="1" x14ac:dyDescent="0.2">
      <c r="B160" s="32"/>
      <c r="C160" s="161" t="s">
        <v>228</v>
      </c>
      <c r="D160" s="161" t="s">
        <v>229</v>
      </c>
      <c r="E160" s="162" t="s">
        <v>230</v>
      </c>
      <c r="F160" s="163" t="s">
        <v>231</v>
      </c>
      <c r="G160" s="164" t="s">
        <v>232</v>
      </c>
      <c r="H160" s="165">
        <v>60.22</v>
      </c>
      <c r="I160" s="166"/>
      <c r="J160" s="167">
        <f>ROUND(I160*H160,2)</f>
        <v>0</v>
      </c>
      <c r="K160" s="163" t="s">
        <v>123</v>
      </c>
      <c r="L160" s="168"/>
      <c r="M160" s="169" t="s">
        <v>19</v>
      </c>
      <c r="N160" s="170" t="s">
        <v>43</v>
      </c>
      <c r="P160" s="132">
        <f>O160*H160</f>
        <v>0</v>
      </c>
      <c r="Q160" s="132">
        <v>1</v>
      </c>
      <c r="R160" s="132">
        <f>Q160*H160</f>
        <v>60.22</v>
      </c>
      <c r="S160" s="132">
        <v>0</v>
      </c>
      <c r="T160" s="133">
        <f>S160*H160</f>
        <v>0</v>
      </c>
      <c r="AR160" s="134" t="s">
        <v>174</v>
      </c>
      <c r="AT160" s="134" t="s">
        <v>229</v>
      </c>
      <c r="AU160" s="134" t="s">
        <v>82</v>
      </c>
      <c r="AY160" s="17" t="s">
        <v>117</v>
      </c>
      <c r="BE160" s="135">
        <f>IF(N160="základní",J160,0)</f>
        <v>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7" t="s">
        <v>80</v>
      </c>
      <c r="BK160" s="135">
        <f>ROUND(I160*H160,2)</f>
        <v>0</v>
      </c>
      <c r="BL160" s="17" t="s">
        <v>124</v>
      </c>
      <c r="BM160" s="134" t="s">
        <v>233</v>
      </c>
    </row>
    <row r="161" spans="2:65" s="13" customFormat="1" ht="11.25" x14ac:dyDescent="0.2">
      <c r="B161" s="147"/>
      <c r="D161" s="141" t="s">
        <v>128</v>
      </c>
      <c r="E161" s="148" t="s">
        <v>19</v>
      </c>
      <c r="F161" s="149" t="s">
        <v>234</v>
      </c>
      <c r="H161" s="150">
        <v>60.22</v>
      </c>
      <c r="I161" s="151"/>
      <c r="L161" s="147"/>
      <c r="M161" s="152"/>
      <c r="T161" s="153"/>
      <c r="AT161" s="148" t="s">
        <v>128</v>
      </c>
      <c r="AU161" s="148" t="s">
        <v>82</v>
      </c>
      <c r="AV161" s="13" t="s">
        <v>82</v>
      </c>
      <c r="AW161" s="13" t="s">
        <v>33</v>
      </c>
      <c r="AX161" s="13" t="s">
        <v>80</v>
      </c>
      <c r="AY161" s="148" t="s">
        <v>117</v>
      </c>
    </row>
    <row r="162" spans="2:65" s="1" customFormat="1" ht="24.2" customHeight="1" x14ac:dyDescent="0.2">
      <c r="B162" s="32"/>
      <c r="C162" s="123" t="s">
        <v>235</v>
      </c>
      <c r="D162" s="123" t="s">
        <v>119</v>
      </c>
      <c r="E162" s="124" t="s">
        <v>236</v>
      </c>
      <c r="F162" s="125" t="s">
        <v>237</v>
      </c>
      <c r="G162" s="126" t="s">
        <v>232</v>
      </c>
      <c r="H162" s="127">
        <v>127.565</v>
      </c>
      <c r="I162" s="128"/>
      <c r="J162" s="129">
        <f>ROUND(I162*H162,2)</f>
        <v>0</v>
      </c>
      <c r="K162" s="125" t="s">
        <v>123</v>
      </c>
      <c r="L162" s="32"/>
      <c r="M162" s="130" t="s">
        <v>19</v>
      </c>
      <c r="N162" s="131" t="s">
        <v>43</v>
      </c>
      <c r="P162" s="132">
        <f>O162*H162</f>
        <v>0</v>
      </c>
      <c r="Q162" s="132">
        <v>0</v>
      </c>
      <c r="R162" s="132">
        <f>Q162*H162</f>
        <v>0</v>
      </c>
      <c r="S162" s="132">
        <v>0</v>
      </c>
      <c r="T162" s="133">
        <f>S162*H162</f>
        <v>0</v>
      </c>
      <c r="AR162" s="134" t="s">
        <v>124</v>
      </c>
      <c r="AT162" s="134" t="s">
        <v>119</v>
      </c>
      <c r="AU162" s="134" t="s">
        <v>82</v>
      </c>
      <c r="AY162" s="17" t="s">
        <v>117</v>
      </c>
      <c r="BE162" s="135">
        <f>IF(N162="základní",J162,0)</f>
        <v>0</v>
      </c>
      <c r="BF162" s="135">
        <f>IF(N162="snížená",J162,0)</f>
        <v>0</v>
      </c>
      <c r="BG162" s="135">
        <f>IF(N162="zákl. přenesená",J162,0)</f>
        <v>0</v>
      </c>
      <c r="BH162" s="135">
        <f>IF(N162="sníž. přenesená",J162,0)</f>
        <v>0</v>
      </c>
      <c r="BI162" s="135">
        <f>IF(N162="nulová",J162,0)</f>
        <v>0</v>
      </c>
      <c r="BJ162" s="17" t="s">
        <v>80</v>
      </c>
      <c r="BK162" s="135">
        <f>ROUND(I162*H162,2)</f>
        <v>0</v>
      </c>
      <c r="BL162" s="17" t="s">
        <v>124</v>
      </c>
      <c r="BM162" s="134" t="s">
        <v>238</v>
      </c>
    </row>
    <row r="163" spans="2:65" s="1" customFormat="1" ht="11.25" x14ac:dyDescent="0.2">
      <c r="B163" s="32"/>
      <c r="D163" s="136" t="s">
        <v>126</v>
      </c>
      <c r="F163" s="137" t="s">
        <v>239</v>
      </c>
      <c r="I163" s="138"/>
      <c r="L163" s="32"/>
      <c r="M163" s="139"/>
      <c r="T163" s="53"/>
      <c r="AT163" s="17" t="s">
        <v>126</v>
      </c>
      <c r="AU163" s="17" t="s">
        <v>82</v>
      </c>
    </row>
    <row r="164" spans="2:65" s="13" customFormat="1" ht="11.25" x14ac:dyDescent="0.2">
      <c r="B164" s="147"/>
      <c r="D164" s="141" t="s">
        <v>128</v>
      </c>
      <c r="E164" s="148" t="s">
        <v>19</v>
      </c>
      <c r="F164" s="149" t="s">
        <v>240</v>
      </c>
      <c r="H164" s="150">
        <v>127.565</v>
      </c>
      <c r="I164" s="151"/>
      <c r="L164" s="147"/>
      <c r="M164" s="152"/>
      <c r="T164" s="153"/>
      <c r="AT164" s="148" t="s">
        <v>128</v>
      </c>
      <c r="AU164" s="148" t="s">
        <v>82</v>
      </c>
      <c r="AV164" s="13" t="s">
        <v>82</v>
      </c>
      <c r="AW164" s="13" t="s">
        <v>33</v>
      </c>
      <c r="AX164" s="13" t="s">
        <v>80</v>
      </c>
      <c r="AY164" s="148" t="s">
        <v>117</v>
      </c>
    </row>
    <row r="165" spans="2:65" s="1" customFormat="1" ht="24.2" customHeight="1" x14ac:dyDescent="0.2">
      <c r="B165" s="32"/>
      <c r="C165" s="123" t="s">
        <v>241</v>
      </c>
      <c r="D165" s="123" t="s">
        <v>119</v>
      </c>
      <c r="E165" s="124" t="s">
        <v>242</v>
      </c>
      <c r="F165" s="125" t="s">
        <v>243</v>
      </c>
      <c r="G165" s="126" t="s">
        <v>163</v>
      </c>
      <c r="H165" s="127">
        <v>70.864999999999995</v>
      </c>
      <c r="I165" s="128"/>
      <c r="J165" s="129">
        <f>ROUND(I165*H165,2)</f>
        <v>0</v>
      </c>
      <c r="K165" s="125" t="s">
        <v>123</v>
      </c>
      <c r="L165" s="32"/>
      <c r="M165" s="130" t="s">
        <v>19</v>
      </c>
      <c r="N165" s="131" t="s">
        <v>43</v>
      </c>
      <c r="P165" s="132">
        <f>O165*H165</f>
        <v>0</v>
      </c>
      <c r="Q165" s="132">
        <v>0</v>
      </c>
      <c r="R165" s="132">
        <f>Q165*H165</f>
        <v>0</v>
      </c>
      <c r="S165" s="132">
        <v>0</v>
      </c>
      <c r="T165" s="133">
        <f>S165*H165</f>
        <v>0</v>
      </c>
      <c r="AR165" s="134" t="s">
        <v>124</v>
      </c>
      <c r="AT165" s="134" t="s">
        <v>119</v>
      </c>
      <c r="AU165" s="134" t="s">
        <v>82</v>
      </c>
      <c r="AY165" s="17" t="s">
        <v>117</v>
      </c>
      <c r="BE165" s="135">
        <f>IF(N165="základní",J165,0)</f>
        <v>0</v>
      </c>
      <c r="BF165" s="135">
        <f>IF(N165="snížená",J165,0)</f>
        <v>0</v>
      </c>
      <c r="BG165" s="135">
        <f>IF(N165="zákl. přenesená",J165,0)</f>
        <v>0</v>
      </c>
      <c r="BH165" s="135">
        <f>IF(N165="sníž. přenesená",J165,0)</f>
        <v>0</v>
      </c>
      <c r="BI165" s="135">
        <f>IF(N165="nulová",J165,0)</f>
        <v>0</v>
      </c>
      <c r="BJ165" s="17" t="s">
        <v>80</v>
      </c>
      <c r="BK165" s="135">
        <f>ROUND(I165*H165,2)</f>
        <v>0</v>
      </c>
      <c r="BL165" s="17" t="s">
        <v>124</v>
      </c>
      <c r="BM165" s="134" t="s">
        <v>244</v>
      </c>
    </row>
    <row r="166" spans="2:65" s="1" customFormat="1" ht="11.25" x14ac:dyDescent="0.2">
      <c r="B166" s="32"/>
      <c r="D166" s="136" t="s">
        <v>126</v>
      </c>
      <c r="F166" s="137" t="s">
        <v>245</v>
      </c>
      <c r="I166" s="138"/>
      <c r="L166" s="32"/>
      <c r="M166" s="139"/>
      <c r="T166" s="53"/>
      <c r="AT166" s="17" t="s">
        <v>126</v>
      </c>
      <c r="AU166" s="17" t="s">
        <v>82</v>
      </c>
    </row>
    <row r="167" spans="2:65" s="13" customFormat="1" ht="11.25" x14ac:dyDescent="0.2">
      <c r="B167" s="147"/>
      <c r="D167" s="141" t="s">
        <v>128</v>
      </c>
      <c r="E167" s="148" t="s">
        <v>19</v>
      </c>
      <c r="F167" s="149" t="s">
        <v>246</v>
      </c>
      <c r="H167" s="150">
        <v>70.864999999999995</v>
      </c>
      <c r="I167" s="151"/>
      <c r="L167" s="147"/>
      <c r="M167" s="152"/>
      <c r="T167" s="153"/>
      <c r="AT167" s="148" t="s">
        <v>128</v>
      </c>
      <c r="AU167" s="148" t="s">
        <v>82</v>
      </c>
      <c r="AV167" s="13" t="s">
        <v>82</v>
      </c>
      <c r="AW167" s="13" t="s">
        <v>33</v>
      </c>
      <c r="AX167" s="13" t="s">
        <v>80</v>
      </c>
      <c r="AY167" s="148" t="s">
        <v>117</v>
      </c>
    </row>
    <row r="168" spans="2:65" s="1" customFormat="1" ht="24.2" customHeight="1" x14ac:dyDescent="0.2">
      <c r="B168" s="32"/>
      <c r="C168" s="123" t="s">
        <v>247</v>
      </c>
      <c r="D168" s="123" t="s">
        <v>119</v>
      </c>
      <c r="E168" s="124" t="s">
        <v>248</v>
      </c>
      <c r="F168" s="125" t="s">
        <v>249</v>
      </c>
      <c r="G168" s="126" t="s">
        <v>163</v>
      </c>
      <c r="H168" s="127">
        <v>9.798</v>
      </c>
      <c r="I168" s="128"/>
      <c r="J168" s="129">
        <f>ROUND(I168*H168,2)</f>
        <v>0</v>
      </c>
      <c r="K168" s="125" t="s">
        <v>123</v>
      </c>
      <c r="L168" s="32"/>
      <c r="M168" s="130" t="s">
        <v>19</v>
      </c>
      <c r="N168" s="131" t="s">
        <v>43</v>
      </c>
      <c r="P168" s="132">
        <f>O168*H168</f>
        <v>0</v>
      </c>
      <c r="Q168" s="132">
        <v>0</v>
      </c>
      <c r="R168" s="132">
        <f>Q168*H168</f>
        <v>0</v>
      </c>
      <c r="S168" s="132">
        <v>0</v>
      </c>
      <c r="T168" s="133">
        <f>S168*H168</f>
        <v>0</v>
      </c>
      <c r="AR168" s="134" t="s">
        <v>124</v>
      </c>
      <c r="AT168" s="134" t="s">
        <v>119</v>
      </c>
      <c r="AU168" s="134" t="s">
        <v>82</v>
      </c>
      <c r="AY168" s="17" t="s">
        <v>117</v>
      </c>
      <c r="BE168" s="135">
        <f>IF(N168="základní",J168,0)</f>
        <v>0</v>
      </c>
      <c r="BF168" s="135">
        <f>IF(N168="snížená",J168,0)</f>
        <v>0</v>
      </c>
      <c r="BG168" s="135">
        <f>IF(N168="zákl. přenesená",J168,0)</f>
        <v>0</v>
      </c>
      <c r="BH168" s="135">
        <f>IF(N168="sníž. přenesená",J168,0)</f>
        <v>0</v>
      </c>
      <c r="BI168" s="135">
        <f>IF(N168="nulová",J168,0)</f>
        <v>0</v>
      </c>
      <c r="BJ168" s="17" t="s">
        <v>80</v>
      </c>
      <c r="BK168" s="135">
        <f>ROUND(I168*H168,2)</f>
        <v>0</v>
      </c>
      <c r="BL168" s="17" t="s">
        <v>124</v>
      </c>
      <c r="BM168" s="134" t="s">
        <v>250</v>
      </c>
    </row>
    <row r="169" spans="2:65" s="1" customFormat="1" ht="11.25" x14ac:dyDescent="0.2">
      <c r="B169" s="32"/>
      <c r="D169" s="136" t="s">
        <v>126</v>
      </c>
      <c r="F169" s="137" t="s">
        <v>251</v>
      </c>
      <c r="I169" s="138"/>
      <c r="L169" s="32"/>
      <c r="M169" s="139"/>
      <c r="T169" s="53"/>
      <c r="AT169" s="17" t="s">
        <v>126</v>
      </c>
      <c r="AU169" s="17" t="s">
        <v>82</v>
      </c>
    </row>
    <row r="170" spans="2:65" s="12" customFormat="1" ht="11.25" x14ac:dyDescent="0.2">
      <c r="B170" s="140"/>
      <c r="D170" s="141" t="s">
        <v>128</v>
      </c>
      <c r="E170" s="142" t="s">
        <v>19</v>
      </c>
      <c r="F170" s="143" t="s">
        <v>252</v>
      </c>
      <c r="H170" s="142" t="s">
        <v>19</v>
      </c>
      <c r="I170" s="144"/>
      <c r="L170" s="140"/>
      <c r="M170" s="145"/>
      <c r="T170" s="146"/>
      <c r="AT170" s="142" t="s">
        <v>128</v>
      </c>
      <c r="AU170" s="142" t="s">
        <v>82</v>
      </c>
      <c r="AV170" s="12" t="s">
        <v>80</v>
      </c>
      <c r="AW170" s="12" t="s">
        <v>33</v>
      </c>
      <c r="AX170" s="12" t="s">
        <v>72</v>
      </c>
      <c r="AY170" s="142" t="s">
        <v>117</v>
      </c>
    </row>
    <row r="171" spans="2:65" s="13" customFormat="1" ht="11.25" x14ac:dyDescent="0.2">
      <c r="B171" s="147"/>
      <c r="D171" s="141" t="s">
        <v>128</v>
      </c>
      <c r="E171" s="148" t="s">
        <v>19</v>
      </c>
      <c r="F171" s="149" t="s">
        <v>253</v>
      </c>
      <c r="H171" s="150">
        <v>40.247999999999998</v>
      </c>
      <c r="I171" s="151"/>
      <c r="L171" s="147"/>
      <c r="M171" s="152"/>
      <c r="T171" s="153"/>
      <c r="AT171" s="148" t="s">
        <v>128</v>
      </c>
      <c r="AU171" s="148" t="s">
        <v>82</v>
      </c>
      <c r="AV171" s="13" t="s">
        <v>82</v>
      </c>
      <c r="AW171" s="13" t="s">
        <v>33</v>
      </c>
      <c r="AX171" s="13" t="s">
        <v>72</v>
      </c>
      <c r="AY171" s="148" t="s">
        <v>117</v>
      </c>
    </row>
    <row r="172" spans="2:65" s="13" customFormat="1" ht="11.25" x14ac:dyDescent="0.2">
      <c r="B172" s="147"/>
      <c r="D172" s="141" t="s">
        <v>128</v>
      </c>
      <c r="E172" s="148" t="s">
        <v>19</v>
      </c>
      <c r="F172" s="149" t="s">
        <v>254</v>
      </c>
      <c r="H172" s="150">
        <v>-4.4720000000000004</v>
      </c>
      <c r="I172" s="151"/>
      <c r="L172" s="147"/>
      <c r="M172" s="152"/>
      <c r="T172" s="153"/>
      <c r="AT172" s="148" t="s">
        <v>128</v>
      </c>
      <c r="AU172" s="148" t="s">
        <v>82</v>
      </c>
      <c r="AV172" s="13" t="s">
        <v>82</v>
      </c>
      <c r="AW172" s="13" t="s">
        <v>33</v>
      </c>
      <c r="AX172" s="13" t="s">
        <v>72</v>
      </c>
      <c r="AY172" s="148" t="s">
        <v>117</v>
      </c>
    </row>
    <row r="173" spans="2:65" s="13" customFormat="1" ht="11.25" x14ac:dyDescent="0.2">
      <c r="B173" s="147"/>
      <c r="D173" s="141" t="s">
        <v>128</v>
      </c>
      <c r="E173" s="148" t="s">
        <v>19</v>
      </c>
      <c r="F173" s="149" t="s">
        <v>255</v>
      </c>
      <c r="H173" s="150">
        <v>-25.978000000000002</v>
      </c>
      <c r="I173" s="151"/>
      <c r="L173" s="147"/>
      <c r="M173" s="152"/>
      <c r="T173" s="153"/>
      <c r="AT173" s="148" t="s">
        <v>128</v>
      </c>
      <c r="AU173" s="148" t="s">
        <v>82</v>
      </c>
      <c r="AV173" s="13" t="s">
        <v>82</v>
      </c>
      <c r="AW173" s="13" t="s">
        <v>33</v>
      </c>
      <c r="AX173" s="13" t="s">
        <v>72</v>
      </c>
      <c r="AY173" s="148" t="s">
        <v>117</v>
      </c>
    </row>
    <row r="174" spans="2:65" s="14" customFormat="1" ht="11.25" x14ac:dyDescent="0.2">
      <c r="B174" s="154"/>
      <c r="D174" s="141" t="s">
        <v>128</v>
      </c>
      <c r="E174" s="155" t="s">
        <v>19</v>
      </c>
      <c r="F174" s="156" t="s">
        <v>173</v>
      </c>
      <c r="H174" s="157">
        <v>9.7979999999999894</v>
      </c>
      <c r="I174" s="158"/>
      <c r="L174" s="154"/>
      <c r="M174" s="159"/>
      <c r="T174" s="160"/>
      <c r="AT174" s="155" t="s">
        <v>128</v>
      </c>
      <c r="AU174" s="155" t="s">
        <v>82</v>
      </c>
      <c r="AV174" s="14" t="s">
        <v>124</v>
      </c>
      <c r="AW174" s="14" t="s">
        <v>33</v>
      </c>
      <c r="AX174" s="14" t="s">
        <v>80</v>
      </c>
      <c r="AY174" s="155" t="s">
        <v>117</v>
      </c>
    </row>
    <row r="175" spans="2:65" s="1" customFormat="1" ht="16.5" customHeight="1" x14ac:dyDescent="0.2">
      <c r="B175" s="32"/>
      <c r="C175" s="161" t="s">
        <v>7</v>
      </c>
      <c r="D175" s="161" t="s">
        <v>229</v>
      </c>
      <c r="E175" s="162" t="s">
        <v>256</v>
      </c>
      <c r="F175" s="163" t="s">
        <v>257</v>
      </c>
      <c r="G175" s="164" t="s">
        <v>232</v>
      </c>
      <c r="H175" s="165">
        <v>19.596</v>
      </c>
      <c r="I175" s="166"/>
      <c r="J175" s="167">
        <f>ROUND(I175*H175,2)</f>
        <v>0</v>
      </c>
      <c r="K175" s="163" t="s">
        <v>123</v>
      </c>
      <c r="L175" s="168"/>
      <c r="M175" s="169" t="s">
        <v>19</v>
      </c>
      <c r="N175" s="170" t="s">
        <v>43</v>
      </c>
      <c r="P175" s="132">
        <f>O175*H175</f>
        <v>0</v>
      </c>
      <c r="Q175" s="132">
        <v>1</v>
      </c>
      <c r="R175" s="132">
        <f>Q175*H175</f>
        <v>19.596</v>
      </c>
      <c r="S175" s="132">
        <v>0</v>
      </c>
      <c r="T175" s="133">
        <f>S175*H175</f>
        <v>0</v>
      </c>
      <c r="AR175" s="134" t="s">
        <v>174</v>
      </c>
      <c r="AT175" s="134" t="s">
        <v>229</v>
      </c>
      <c r="AU175" s="134" t="s">
        <v>82</v>
      </c>
      <c r="AY175" s="17" t="s">
        <v>117</v>
      </c>
      <c r="BE175" s="135">
        <f>IF(N175="základní",J175,0)</f>
        <v>0</v>
      </c>
      <c r="BF175" s="135">
        <f>IF(N175="snížená",J175,0)</f>
        <v>0</v>
      </c>
      <c r="BG175" s="135">
        <f>IF(N175="zákl. přenesená",J175,0)</f>
        <v>0</v>
      </c>
      <c r="BH175" s="135">
        <f>IF(N175="sníž. přenesená",J175,0)</f>
        <v>0</v>
      </c>
      <c r="BI175" s="135">
        <f>IF(N175="nulová",J175,0)</f>
        <v>0</v>
      </c>
      <c r="BJ175" s="17" t="s">
        <v>80</v>
      </c>
      <c r="BK175" s="135">
        <f>ROUND(I175*H175,2)</f>
        <v>0</v>
      </c>
      <c r="BL175" s="17" t="s">
        <v>124</v>
      </c>
      <c r="BM175" s="134" t="s">
        <v>258</v>
      </c>
    </row>
    <row r="176" spans="2:65" s="13" customFormat="1" ht="11.25" x14ac:dyDescent="0.2">
      <c r="B176" s="147"/>
      <c r="D176" s="141" t="s">
        <v>128</v>
      </c>
      <c r="E176" s="148" t="s">
        <v>19</v>
      </c>
      <c r="F176" s="149" t="s">
        <v>259</v>
      </c>
      <c r="H176" s="150">
        <v>19.596</v>
      </c>
      <c r="I176" s="151"/>
      <c r="L176" s="147"/>
      <c r="M176" s="152"/>
      <c r="T176" s="153"/>
      <c r="AT176" s="148" t="s">
        <v>128</v>
      </c>
      <c r="AU176" s="148" t="s">
        <v>82</v>
      </c>
      <c r="AV176" s="13" t="s">
        <v>82</v>
      </c>
      <c r="AW176" s="13" t="s">
        <v>33</v>
      </c>
      <c r="AX176" s="13" t="s">
        <v>80</v>
      </c>
      <c r="AY176" s="148" t="s">
        <v>117</v>
      </c>
    </row>
    <row r="177" spans="2:65" s="1" customFormat="1" ht="21.75" customHeight="1" x14ac:dyDescent="0.2">
      <c r="B177" s="32"/>
      <c r="C177" s="123" t="s">
        <v>260</v>
      </c>
      <c r="D177" s="123" t="s">
        <v>119</v>
      </c>
      <c r="E177" s="124" t="s">
        <v>261</v>
      </c>
      <c r="F177" s="125" t="s">
        <v>262</v>
      </c>
      <c r="G177" s="126" t="s">
        <v>122</v>
      </c>
      <c r="H177" s="127">
        <v>60.22</v>
      </c>
      <c r="I177" s="128"/>
      <c r="J177" s="129">
        <f>ROUND(I177*H177,2)</f>
        <v>0</v>
      </c>
      <c r="K177" s="125" t="s">
        <v>123</v>
      </c>
      <c r="L177" s="32"/>
      <c r="M177" s="130" t="s">
        <v>19</v>
      </c>
      <c r="N177" s="131" t="s">
        <v>43</v>
      </c>
      <c r="P177" s="132">
        <f>O177*H177</f>
        <v>0</v>
      </c>
      <c r="Q177" s="132">
        <v>0</v>
      </c>
      <c r="R177" s="132">
        <f>Q177*H177</f>
        <v>0</v>
      </c>
      <c r="S177" s="132">
        <v>0</v>
      </c>
      <c r="T177" s="133">
        <f>S177*H177</f>
        <v>0</v>
      </c>
      <c r="AR177" s="134" t="s">
        <v>124</v>
      </c>
      <c r="AT177" s="134" t="s">
        <v>119</v>
      </c>
      <c r="AU177" s="134" t="s">
        <v>82</v>
      </c>
      <c r="AY177" s="17" t="s">
        <v>117</v>
      </c>
      <c r="BE177" s="135">
        <f>IF(N177="základní",J177,0)</f>
        <v>0</v>
      </c>
      <c r="BF177" s="135">
        <f>IF(N177="snížená",J177,0)</f>
        <v>0</v>
      </c>
      <c r="BG177" s="135">
        <f>IF(N177="zákl. přenesená",J177,0)</f>
        <v>0</v>
      </c>
      <c r="BH177" s="135">
        <f>IF(N177="sníž. přenesená",J177,0)</f>
        <v>0</v>
      </c>
      <c r="BI177" s="135">
        <f>IF(N177="nulová",J177,0)</f>
        <v>0</v>
      </c>
      <c r="BJ177" s="17" t="s">
        <v>80</v>
      </c>
      <c r="BK177" s="135">
        <f>ROUND(I177*H177,2)</f>
        <v>0</v>
      </c>
      <c r="BL177" s="17" t="s">
        <v>124</v>
      </c>
      <c r="BM177" s="134" t="s">
        <v>263</v>
      </c>
    </row>
    <row r="178" spans="2:65" s="1" customFormat="1" ht="11.25" x14ac:dyDescent="0.2">
      <c r="B178" s="32"/>
      <c r="D178" s="136" t="s">
        <v>126</v>
      </c>
      <c r="F178" s="137" t="s">
        <v>264</v>
      </c>
      <c r="I178" s="138"/>
      <c r="L178" s="32"/>
      <c r="M178" s="139"/>
      <c r="T178" s="53"/>
      <c r="AT178" s="17" t="s">
        <v>126</v>
      </c>
      <c r="AU178" s="17" t="s">
        <v>82</v>
      </c>
    </row>
    <row r="179" spans="2:65" s="12" customFormat="1" ht="11.25" x14ac:dyDescent="0.2">
      <c r="B179" s="140"/>
      <c r="D179" s="141" t="s">
        <v>128</v>
      </c>
      <c r="E179" s="142" t="s">
        <v>19</v>
      </c>
      <c r="F179" s="143" t="s">
        <v>166</v>
      </c>
      <c r="H179" s="142" t="s">
        <v>19</v>
      </c>
      <c r="I179" s="144"/>
      <c r="L179" s="140"/>
      <c r="M179" s="145"/>
      <c r="T179" s="146"/>
      <c r="AT179" s="142" t="s">
        <v>128</v>
      </c>
      <c r="AU179" s="142" t="s">
        <v>82</v>
      </c>
      <c r="AV179" s="12" t="s">
        <v>80</v>
      </c>
      <c r="AW179" s="12" t="s">
        <v>33</v>
      </c>
      <c r="AX179" s="12" t="s">
        <v>72</v>
      </c>
      <c r="AY179" s="142" t="s">
        <v>117</v>
      </c>
    </row>
    <row r="180" spans="2:65" s="13" customFormat="1" ht="11.25" x14ac:dyDescent="0.2">
      <c r="B180" s="147"/>
      <c r="D180" s="141" t="s">
        <v>128</v>
      </c>
      <c r="E180" s="148" t="s">
        <v>19</v>
      </c>
      <c r="F180" s="149" t="s">
        <v>265</v>
      </c>
      <c r="H180" s="150">
        <v>40.35</v>
      </c>
      <c r="I180" s="151"/>
      <c r="L180" s="147"/>
      <c r="M180" s="152"/>
      <c r="T180" s="153"/>
      <c r="AT180" s="148" t="s">
        <v>128</v>
      </c>
      <c r="AU180" s="148" t="s">
        <v>82</v>
      </c>
      <c r="AV180" s="13" t="s">
        <v>82</v>
      </c>
      <c r="AW180" s="13" t="s">
        <v>33</v>
      </c>
      <c r="AX180" s="13" t="s">
        <v>72</v>
      </c>
      <c r="AY180" s="148" t="s">
        <v>117</v>
      </c>
    </row>
    <row r="181" spans="2:65" s="12" customFormat="1" ht="11.25" x14ac:dyDescent="0.2">
      <c r="B181" s="140"/>
      <c r="D181" s="141" t="s">
        <v>128</v>
      </c>
      <c r="E181" s="142" t="s">
        <v>19</v>
      </c>
      <c r="F181" s="143" t="s">
        <v>168</v>
      </c>
      <c r="H181" s="142" t="s">
        <v>19</v>
      </c>
      <c r="I181" s="144"/>
      <c r="L181" s="140"/>
      <c r="M181" s="145"/>
      <c r="T181" s="146"/>
      <c r="AT181" s="142" t="s">
        <v>128</v>
      </c>
      <c r="AU181" s="142" t="s">
        <v>82</v>
      </c>
      <c r="AV181" s="12" t="s">
        <v>80</v>
      </c>
      <c r="AW181" s="12" t="s">
        <v>33</v>
      </c>
      <c r="AX181" s="12" t="s">
        <v>72</v>
      </c>
      <c r="AY181" s="142" t="s">
        <v>117</v>
      </c>
    </row>
    <row r="182" spans="2:65" s="13" customFormat="1" ht="11.25" x14ac:dyDescent="0.2">
      <c r="B182" s="147"/>
      <c r="D182" s="141" t="s">
        <v>128</v>
      </c>
      <c r="E182" s="148" t="s">
        <v>19</v>
      </c>
      <c r="F182" s="149" t="s">
        <v>266</v>
      </c>
      <c r="H182" s="150">
        <v>3.5</v>
      </c>
      <c r="I182" s="151"/>
      <c r="L182" s="147"/>
      <c r="M182" s="152"/>
      <c r="T182" s="153"/>
      <c r="AT182" s="148" t="s">
        <v>128</v>
      </c>
      <c r="AU182" s="148" t="s">
        <v>82</v>
      </c>
      <c r="AV182" s="13" t="s">
        <v>82</v>
      </c>
      <c r="AW182" s="13" t="s">
        <v>33</v>
      </c>
      <c r="AX182" s="13" t="s">
        <v>72</v>
      </c>
      <c r="AY182" s="148" t="s">
        <v>117</v>
      </c>
    </row>
    <row r="183" spans="2:65" s="12" customFormat="1" ht="11.25" x14ac:dyDescent="0.2">
      <c r="B183" s="140"/>
      <c r="D183" s="141" t="s">
        <v>128</v>
      </c>
      <c r="E183" s="142" t="s">
        <v>19</v>
      </c>
      <c r="F183" s="143" t="s">
        <v>226</v>
      </c>
      <c r="H183" s="142" t="s">
        <v>19</v>
      </c>
      <c r="I183" s="144"/>
      <c r="L183" s="140"/>
      <c r="M183" s="145"/>
      <c r="T183" s="146"/>
      <c r="AT183" s="142" t="s">
        <v>128</v>
      </c>
      <c r="AU183" s="142" t="s">
        <v>82</v>
      </c>
      <c r="AV183" s="12" t="s">
        <v>80</v>
      </c>
      <c r="AW183" s="12" t="s">
        <v>33</v>
      </c>
      <c r="AX183" s="12" t="s">
        <v>72</v>
      </c>
      <c r="AY183" s="142" t="s">
        <v>117</v>
      </c>
    </row>
    <row r="184" spans="2:65" s="13" customFormat="1" ht="11.25" x14ac:dyDescent="0.2">
      <c r="B184" s="147"/>
      <c r="D184" s="141" t="s">
        <v>128</v>
      </c>
      <c r="E184" s="148" t="s">
        <v>19</v>
      </c>
      <c r="F184" s="149" t="s">
        <v>267</v>
      </c>
      <c r="H184" s="150">
        <v>16.37</v>
      </c>
      <c r="I184" s="151"/>
      <c r="L184" s="147"/>
      <c r="M184" s="152"/>
      <c r="T184" s="153"/>
      <c r="AT184" s="148" t="s">
        <v>128</v>
      </c>
      <c r="AU184" s="148" t="s">
        <v>82</v>
      </c>
      <c r="AV184" s="13" t="s">
        <v>82</v>
      </c>
      <c r="AW184" s="13" t="s">
        <v>33</v>
      </c>
      <c r="AX184" s="13" t="s">
        <v>72</v>
      </c>
      <c r="AY184" s="148" t="s">
        <v>117</v>
      </c>
    </row>
    <row r="185" spans="2:65" s="14" customFormat="1" ht="11.25" x14ac:dyDescent="0.2">
      <c r="B185" s="154"/>
      <c r="D185" s="141" t="s">
        <v>128</v>
      </c>
      <c r="E185" s="155" t="s">
        <v>19</v>
      </c>
      <c r="F185" s="156" t="s">
        <v>173</v>
      </c>
      <c r="H185" s="157">
        <v>60.22</v>
      </c>
      <c r="I185" s="158"/>
      <c r="L185" s="154"/>
      <c r="M185" s="159"/>
      <c r="T185" s="160"/>
      <c r="AT185" s="155" t="s">
        <v>128</v>
      </c>
      <c r="AU185" s="155" t="s">
        <v>82</v>
      </c>
      <c r="AV185" s="14" t="s">
        <v>124</v>
      </c>
      <c r="AW185" s="14" t="s">
        <v>33</v>
      </c>
      <c r="AX185" s="14" t="s">
        <v>80</v>
      </c>
      <c r="AY185" s="155" t="s">
        <v>117</v>
      </c>
    </row>
    <row r="186" spans="2:65" s="11" customFormat="1" ht="22.9" customHeight="1" x14ac:dyDescent="0.2">
      <c r="B186" s="111"/>
      <c r="D186" s="112" t="s">
        <v>71</v>
      </c>
      <c r="E186" s="121" t="s">
        <v>82</v>
      </c>
      <c r="F186" s="121" t="s">
        <v>268</v>
      </c>
      <c r="I186" s="114"/>
      <c r="J186" s="122">
        <f>BK186</f>
        <v>0</v>
      </c>
      <c r="L186" s="111"/>
      <c r="M186" s="116"/>
      <c r="P186" s="117">
        <f>SUM(P187:P195)</f>
        <v>0</v>
      </c>
      <c r="R186" s="117">
        <f>SUM(R187:R195)</f>
        <v>10.93262161</v>
      </c>
      <c r="T186" s="118">
        <f>SUM(T187:T195)</f>
        <v>0</v>
      </c>
      <c r="AR186" s="112" t="s">
        <v>80</v>
      </c>
      <c r="AT186" s="119" t="s">
        <v>71</v>
      </c>
      <c r="AU186" s="119" t="s">
        <v>80</v>
      </c>
      <c r="AY186" s="112" t="s">
        <v>117</v>
      </c>
      <c r="BK186" s="120">
        <f>SUM(BK187:BK195)</f>
        <v>0</v>
      </c>
    </row>
    <row r="187" spans="2:65" s="1" customFormat="1" ht="16.5" customHeight="1" x14ac:dyDescent="0.2">
      <c r="B187" s="32"/>
      <c r="C187" s="123" t="s">
        <v>269</v>
      </c>
      <c r="D187" s="123" t="s">
        <v>119</v>
      </c>
      <c r="E187" s="124" t="s">
        <v>270</v>
      </c>
      <c r="F187" s="125" t="s">
        <v>271</v>
      </c>
      <c r="G187" s="126" t="s">
        <v>163</v>
      </c>
      <c r="H187" s="127">
        <v>1.1180000000000001</v>
      </c>
      <c r="I187" s="128"/>
      <c r="J187" s="129">
        <f>ROUND(I187*H187,2)</f>
        <v>0</v>
      </c>
      <c r="K187" s="125" t="s">
        <v>123</v>
      </c>
      <c r="L187" s="32"/>
      <c r="M187" s="130" t="s">
        <v>19</v>
      </c>
      <c r="N187" s="131" t="s">
        <v>43</v>
      </c>
      <c r="P187" s="132">
        <f>O187*H187</f>
        <v>0</v>
      </c>
      <c r="Q187" s="132">
        <v>2.16</v>
      </c>
      <c r="R187" s="132">
        <f>Q187*H187</f>
        <v>2.4148800000000006</v>
      </c>
      <c r="S187" s="132">
        <v>0</v>
      </c>
      <c r="T187" s="133">
        <f>S187*H187</f>
        <v>0</v>
      </c>
      <c r="AR187" s="134" t="s">
        <v>124</v>
      </c>
      <c r="AT187" s="134" t="s">
        <v>119</v>
      </c>
      <c r="AU187" s="134" t="s">
        <v>82</v>
      </c>
      <c r="AY187" s="17" t="s">
        <v>117</v>
      </c>
      <c r="BE187" s="135">
        <f>IF(N187="základní",J187,0)</f>
        <v>0</v>
      </c>
      <c r="BF187" s="135">
        <f>IF(N187="snížená",J187,0)</f>
        <v>0</v>
      </c>
      <c r="BG187" s="135">
        <f>IF(N187="zákl. přenesená",J187,0)</f>
        <v>0</v>
      </c>
      <c r="BH187" s="135">
        <f>IF(N187="sníž. přenesená",J187,0)</f>
        <v>0</v>
      </c>
      <c r="BI187" s="135">
        <f>IF(N187="nulová",J187,0)</f>
        <v>0</v>
      </c>
      <c r="BJ187" s="17" t="s">
        <v>80</v>
      </c>
      <c r="BK187" s="135">
        <f>ROUND(I187*H187,2)</f>
        <v>0</v>
      </c>
      <c r="BL187" s="17" t="s">
        <v>124</v>
      </c>
      <c r="BM187" s="134" t="s">
        <v>272</v>
      </c>
    </row>
    <row r="188" spans="2:65" s="1" customFormat="1" ht="11.25" x14ac:dyDescent="0.2">
      <c r="B188" s="32"/>
      <c r="D188" s="136" t="s">
        <v>126</v>
      </c>
      <c r="F188" s="137" t="s">
        <v>273</v>
      </c>
      <c r="I188" s="138"/>
      <c r="L188" s="32"/>
      <c r="M188" s="139"/>
      <c r="T188" s="53"/>
      <c r="AT188" s="17" t="s">
        <v>126</v>
      </c>
      <c r="AU188" s="17" t="s">
        <v>82</v>
      </c>
    </row>
    <row r="189" spans="2:65" s="13" customFormat="1" ht="11.25" x14ac:dyDescent="0.2">
      <c r="B189" s="147"/>
      <c r="D189" s="141" t="s">
        <v>128</v>
      </c>
      <c r="E189" s="148" t="s">
        <v>19</v>
      </c>
      <c r="F189" s="149" t="s">
        <v>274</v>
      </c>
      <c r="H189" s="150">
        <v>1.1180000000000001</v>
      </c>
      <c r="I189" s="151"/>
      <c r="L189" s="147"/>
      <c r="M189" s="152"/>
      <c r="T189" s="153"/>
      <c r="AT189" s="148" t="s">
        <v>128</v>
      </c>
      <c r="AU189" s="148" t="s">
        <v>82</v>
      </c>
      <c r="AV189" s="13" t="s">
        <v>82</v>
      </c>
      <c r="AW189" s="13" t="s">
        <v>33</v>
      </c>
      <c r="AX189" s="13" t="s">
        <v>80</v>
      </c>
      <c r="AY189" s="148" t="s">
        <v>117</v>
      </c>
    </row>
    <row r="190" spans="2:65" s="1" customFormat="1" ht="21.75" customHeight="1" x14ac:dyDescent="0.2">
      <c r="B190" s="32"/>
      <c r="C190" s="123" t="s">
        <v>275</v>
      </c>
      <c r="D190" s="123" t="s">
        <v>119</v>
      </c>
      <c r="E190" s="124" t="s">
        <v>276</v>
      </c>
      <c r="F190" s="125" t="s">
        <v>277</v>
      </c>
      <c r="G190" s="126" t="s">
        <v>163</v>
      </c>
      <c r="H190" s="127">
        <v>3.3540000000000001</v>
      </c>
      <c r="I190" s="128"/>
      <c r="J190" s="129">
        <f>ROUND(I190*H190,2)</f>
        <v>0</v>
      </c>
      <c r="K190" s="125" t="s">
        <v>123</v>
      </c>
      <c r="L190" s="32"/>
      <c r="M190" s="130" t="s">
        <v>19</v>
      </c>
      <c r="N190" s="131" t="s">
        <v>43</v>
      </c>
      <c r="P190" s="132">
        <f>O190*H190</f>
        <v>0</v>
      </c>
      <c r="Q190" s="132">
        <v>2.5018699999999998</v>
      </c>
      <c r="R190" s="132">
        <f>Q190*H190</f>
        <v>8.3912719799999991</v>
      </c>
      <c r="S190" s="132">
        <v>0</v>
      </c>
      <c r="T190" s="133">
        <f>S190*H190</f>
        <v>0</v>
      </c>
      <c r="AR190" s="134" t="s">
        <v>124</v>
      </c>
      <c r="AT190" s="134" t="s">
        <v>119</v>
      </c>
      <c r="AU190" s="134" t="s">
        <v>82</v>
      </c>
      <c r="AY190" s="17" t="s">
        <v>117</v>
      </c>
      <c r="BE190" s="135">
        <f>IF(N190="základní",J190,0)</f>
        <v>0</v>
      </c>
      <c r="BF190" s="135">
        <f>IF(N190="snížená",J190,0)</f>
        <v>0</v>
      </c>
      <c r="BG190" s="135">
        <f>IF(N190="zákl. přenesená",J190,0)</f>
        <v>0</v>
      </c>
      <c r="BH190" s="135">
        <f>IF(N190="sníž. přenesená",J190,0)</f>
        <v>0</v>
      </c>
      <c r="BI190" s="135">
        <f>IF(N190="nulová",J190,0)</f>
        <v>0</v>
      </c>
      <c r="BJ190" s="17" t="s">
        <v>80</v>
      </c>
      <c r="BK190" s="135">
        <f>ROUND(I190*H190,2)</f>
        <v>0</v>
      </c>
      <c r="BL190" s="17" t="s">
        <v>124</v>
      </c>
      <c r="BM190" s="134" t="s">
        <v>278</v>
      </c>
    </row>
    <row r="191" spans="2:65" s="1" customFormat="1" ht="11.25" x14ac:dyDescent="0.2">
      <c r="B191" s="32"/>
      <c r="D191" s="136" t="s">
        <v>126</v>
      </c>
      <c r="F191" s="137" t="s">
        <v>279</v>
      </c>
      <c r="I191" s="138"/>
      <c r="L191" s="32"/>
      <c r="M191" s="139"/>
      <c r="T191" s="53"/>
      <c r="AT191" s="17" t="s">
        <v>126</v>
      </c>
      <c r="AU191" s="17" t="s">
        <v>82</v>
      </c>
    </row>
    <row r="192" spans="2:65" s="13" customFormat="1" ht="11.25" x14ac:dyDescent="0.2">
      <c r="B192" s="147"/>
      <c r="D192" s="141" t="s">
        <v>128</v>
      </c>
      <c r="E192" s="148" t="s">
        <v>19</v>
      </c>
      <c r="F192" s="149" t="s">
        <v>280</v>
      </c>
      <c r="H192" s="150">
        <v>3.3540000000000001</v>
      </c>
      <c r="I192" s="151"/>
      <c r="L192" s="147"/>
      <c r="M192" s="152"/>
      <c r="T192" s="153"/>
      <c r="AT192" s="148" t="s">
        <v>128</v>
      </c>
      <c r="AU192" s="148" t="s">
        <v>82</v>
      </c>
      <c r="AV192" s="13" t="s">
        <v>82</v>
      </c>
      <c r="AW192" s="13" t="s">
        <v>33</v>
      </c>
      <c r="AX192" s="13" t="s">
        <v>80</v>
      </c>
      <c r="AY192" s="148" t="s">
        <v>117</v>
      </c>
    </row>
    <row r="193" spans="2:65" s="1" customFormat="1" ht="16.5" customHeight="1" x14ac:dyDescent="0.2">
      <c r="B193" s="32"/>
      <c r="C193" s="123" t="s">
        <v>281</v>
      </c>
      <c r="D193" s="123" t="s">
        <v>119</v>
      </c>
      <c r="E193" s="124" t="s">
        <v>282</v>
      </c>
      <c r="F193" s="125" t="s">
        <v>283</v>
      </c>
      <c r="G193" s="126" t="s">
        <v>232</v>
      </c>
      <c r="H193" s="127">
        <v>0.11899999999999999</v>
      </c>
      <c r="I193" s="128"/>
      <c r="J193" s="129">
        <f>ROUND(I193*H193,2)</f>
        <v>0</v>
      </c>
      <c r="K193" s="125" t="s">
        <v>123</v>
      </c>
      <c r="L193" s="32"/>
      <c r="M193" s="130" t="s">
        <v>19</v>
      </c>
      <c r="N193" s="131" t="s">
        <v>43</v>
      </c>
      <c r="P193" s="132">
        <f>O193*H193</f>
        <v>0</v>
      </c>
      <c r="Q193" s="132">
        <v>1.06277</v>
      </c>
      <c r="R193" s="132">
        <f>Q193*H193</f>
        <v>0.12646963</v>
      </c>
      <c r="S193" s="132">
        <v>0</v>
      </c>
      <c r="T193" s="133">
        <f>S193*H193</f>
        <v>0</v>
      </c>
      <c r="AR193" s="134" t="s">
        <v>124</v>
      </c>
      <c r="AT193" s="134" t="s">
        <v>119</v>
      </c>
      <c r="AU193" s="134" t="s">
        <v>82</v>
      </c>
      <c r="AY193" s="17" t="s">
        <v>117</v>
      </c>
      <c r="BE193" s="135">
        <f>IF(N193="základní",J193,0)</f>
        <v>0</v>
      </c>
      <c r="BF193" s="135">
        <f>IF(N193="snížená",J193,0)</f>
        <v>0</v>
      </c>
      <c r="BG193" s="135">
        <f>IF(N193="zákl. přenesená",J193,0)</f>
        <v>0</v>
      </c>
      <c r="BH193" s="135">
        <f>IF(N193="sníž. přenesená",J193,0)</f>
        <v>0</v>
      </c>
      <c r="BI193" s="135">
        <f>IF(N193="nulová",J193,0)</f>
        <v>0</v>
      </c>
      <c r="BJ193" s="17" t="s">
        <v>80</v>
      </c>
      <c r="BK193" s="135">
        <f>ROUND(I193*H193,2)</f>
        <v>0</v>
      </c>
      <c r="BL193" s="17" t="s">
        <v>124</v>
      </c>
      <c r="BM193" s="134" t="s">
        <v>284</v>
      </c>
    </row>
    <row r="194" spans="2:65" s="1" customFormat="1" ht="11.25" x14ac:dyDescent="0.2">
      <c r="B194" s="32"/>
      <c r="D194" s="136" t="s">
        <v>126</v>
      </c>
      <c r="F194" s="137" t="s">
        <v>285</v>
      </c>
      <c r="I194" s="138"/>
      <c r="L194" s="32"/>
      <c r="M194" s="139"/>
      <c r="T194" s="53"/>
      <c r="AT194" s="17" t="s">
        <v>126</v>
      </c>
      <c r="AU194" s="17" t="s">
        <v>82</v>
      </c>
    </row>
    <row r="195" spans="2:65" s="13" customFormat="1" ht="11.25" x14ac:dyDescent="0.2">
      <c r="B195" s="147"/>
      <c r="D195" s="141" t="s">
        <v>128</v>
      </c>
      <c r="E195" s="148" t="s">
        <v>19</v>
      </c>
      <c r="F195" s="149" t="s">
        <v>286</v>
      </c>
      <c r="H195" s="150">
        <v>0.11899999999999999</v>
      </c>
      <c r="I195" s="151"/>
      <c r="L195" s="147"/>
      <c r="M195" s="152"/>
      <c r="T195" s="153"/>
      <c r="AT195" s="148" t="s">
        <v>128</v>
      </c>
      <c r="AU195" s="148" t="s">
        <v>82</v>
      </c>
      <c r="AV195" s="13" t="s">
        <v>82</v>
      </c>
      <c r="AW195" s="13" t="s">
        <v>33</v>
      </c>
      <c r="AX195" s="13" t="s">
        <v>80</v>
      </c>
      <c r="AY195" s="148" t="s">
        <v>117</v>
      </c>
    </row>
    <row r="196" spans="2:65" s="11" customFormat="1" ht="22.9" customHeight="1" x14ac:dyDescent="0.2">
      <c r="B196" s="111"/>
      <c r="D196" s="112" t="s">
        <v>71</v>
      </c>
      <c r="E196" s="121" t="s">
        <v>148</v>
      </c>
      <c r="F196" s="121" t="s">
        <v>287</v>
      </c>
      <c r="I196" s="114"/>
      <c r="J196" s="122">
        <f>BK196</f>
        <v>0</v>
      </c>
      <c r="L196" s="111"/>
      <c r="M196" s="116"/>
      <c r="P196" s="117">
        <f>SUM(P197:P236)</f>
        <v>0</v>
      </c>
      <c r="R196" s="117">
        <f>SUM(R197:R236)</f>
        <v>12.509142000000001</v>
      </c>
      <c r="T196" s="118">
        <f>SUM(T197:T236)</f>
        <v>0</v>
      </c>
      <c r="AR196" s="112" t="s">
        <v>80</v>
      </c>
      <c r="AT196" s="119" t="s">
        <v>71</v>
      </c>
      <c r="AU196" s="119" t="s">
        <v>80</v>
      </c>
      <c r="AY196" s="112" t="s">
        <v>117</v>
      </c>
      <c r="BK196" s="120">
        <f>SUM(BK197:BK236)</f>
        <v>0</v>
      </c>
    </row>
    <row r="197" spans="2:65" s="1" customFormat="1" ht="21.75" customHeight="1" x14ac:dyDescent="0.2">
      <c r="B197" s="32"/>
      <c r="C197" s="123" t="s">
        <v>288</v>
      </c>
      <c r="D197" s="123" t="s">
        <v>119</v>
      </c>
      <c r="E197" s="124" t="s">
        <v>289</v>
      </c>
      <c r="F197" s="125" t="s">
        <v>290</v>
      </c>
      <c r="G197" s="126" t="s">
        <v>122</v>
      </c>
      <c r="H197" s="127">
        <v>40.35</v>
      </c>
      <c r="I197" s="128"/>
      <c r="J197" s="129">
        <f>ROUND(I197*H197,2)</f>
        <v>0</v>
      </c>
      <c r="K197" s="125" t="s">
        <v>123</v>
      </c>
      <c r="L197" s="32"/>
      <c r="M197" s="130" t="s">
        <v>19</v>
      </c>
      <c r="N197" s="131" t="s">
        <v>43</v>
      </c>
      <c r="P197" s="132">
        <f>O197*H197</f>
        <v>0</v>
      </c>
      <c r="Q197" s="132">
        <v>0</v>
      </c>
      <c r="R197" s="132">
        <f>Q197*H197</f>
        <v>0</v>
      </c>
      <c r="S197" s="132">
        <v>0</v>
      </c>
      <c r="T197" s="133">
        <f>S197*H197</f>
        <v>0</v>
      </c>
      <c r="AR197" s="134" t="s">
        <v>124</v>
      </c>
      <c r="AT197" s="134" t="s">
        <v>119</v>
      </c>
      <c r="AU197" s="134" t="s">
        <v>82</v>
      </c>
      <c r="AY197" s="17" t="s">
        <v>117</v>
      </c>
      <c r="BE197" s="135">
        <f>IF(N197="základní",J197,0)</f>
        <v>0</v>
      </c>
      <c r="BF197" s="135">
        <f>IF(N197="snížená",J197,0)</f>
        <v>0</v>
      </c>
      <c r="BG197" s="135">
        <f>IF(N197="zákl. přenesená",J197,0)</f>
        <v>0</v>
      </c>
      <c r="BH197" s="135">
        <f>IF(N197="sníž. přenesená",J197,0)</f>
        <v>0</v>
      </c>
      <c r="BI197" s="135">
        <f>IF(N197="nulová",J197,0)</f>
        <v>0</v>
      </c>
      <c r="BJ197" s="17" t="s">
        <v>80</v>
      </c>
      <c r="BK197" s="135">
        <f>ROUND(I197*H197,2)</f>
        <v>0</v>
      </c>
      <c r="BL197" s="17" t="s">
        <v>124</v>
      </c>
      <c r="BM197" s="134" t="s">
        <v>291</v>
      </c>
    </row>
    <row r="198" spans="2:65" s="1" customFormat="1" ht="11.25" x14ac:dyDescent="0.2">
      <c r="B198" s="32"/>
      <c r="D198" s="136" t="s">
        <v>126</v>
      </c>
      <c r="F198" s="137" t="s">
        <v>292</v>
      </c>
      <c r="I198" s="138"/>
      <c r="L198" s="32"/>
      <c r="M198" s="139"/>
      <c r="T198" s="53"/>
      <c r="AT198" s="17" t="s">
        <v>126</v>
      </c>
      <c r="AU198" s="17" t="s">
        <v>82</v>
      </c>
    </row>
    <row r="199" spans="2:65" s="12" customFormat="1" ht="11.25" x14ac:dyDescent="0.2">
      <c r="B199" s="140"/>
      <c r="D199" s="141" t="s">
        <v>128</v>
      </c>
      <c r="E199" s="142" t="s">
        <v>19</v>
      </c>
      <c r="F199" s="143" t="s">
        <v>166</v>
      </c>
      <c r="H199" s="142" t="s">
        <v>19</v>
      </c>
      <c r="I199" s="144"/>
      <c r="L199" s="140"/>
      <c r="M199" s="145"/>
      <c r="T199" s="146"/>
      <c r="AT199" s="142" t="s">
        <v>128</v>
      </c>
      <c r="AU199" s="142" t="s">
        <v>82</v>
      </c>
      <c r="AV199" s="12" t="s">
        <v>80</v>
      </c>
      <c r="AW199" s="12" t="s">
        <v>33</v>
      </c>
      <c r="AX199" s="12" t="s">
        <v>72</v>
      </c>
      <c r="AY199" s="142" t="s">
        <v>117</v>
      </c>
    </row>
    <row r="200" spans="2:65" s="13" customFormat="1" ht="11.25" x14ac:dyDescent="0.2">
      <c r="B200" s="147"/>
      <c r="D200" s="141" t="s">
        <v>128</v>
      </c>
      <c r="E200" s="148" t="s">
        <v>19</v>
      </c>
      <c r="F200" s="149" t="s">
        <v>265</v>
      </c>
      <c r="H200" s="150">
        <v>40.35</v>
      </c>
      <c r="I200" s="151"/>
      <c r="L200" s="147"/>
      <c r="M200" s="152"/>
      <c r="T200" s="153"/>
      <c r="AT200" s="148" t="s">
        <v>128</v>
      </c>
      <c r="AU200" s="148" t="s">
        <v>82</v>
      </c>
      <c r="AV200" s="13" t="s">
        <v>82</v>
      </c>
      <c r="AW200" s="13" t="s">
        <v>33</v>
      </c>
      <c r="AX200" s="13" t="s">
        <v>80</v>
      </c>
      <c r="AY200" s="148" t="s">
        <v>117</v>
      </c>
    </row>
    <row r="201" spans="2:65" s="1" customFormat="1" ht="21.75" customHeight="1" x14ac:dyDescent="0.2">
      <c r="B201" s="32"/>
      <c r="C201" s="123" t="s">
        <v>293</v>
      </c>
      <c r="D201" s="123" t="s">
        <v>119</v>
      </c>
      <c r="E201" s="124" t="s">
        <v>294</v>
      </c>
      <c r="F201" s="125" t="s">
        <v>295</v>
      </c>
      <c r="G201" s="126" t="s">
        <v>122</v>
      </c>
      <c r="H201" s="127">
        <v>40.35</v>
      </c>
      <c r="I201" s="128"/>
      <c r="J201" s="129">
        <f>ROUND(I201*H201,2)</f>
        <v>0</v>
      </c>
      <c r="K201" s="125" t="s">
        <v>123</v>
      </c>
      <c r="L201" s="32"/>
      <c r="M201" s="130" t="s">
        <v>19</v>
      </c>
      <c r="N201" s="131" t="s">
        <v>43</v>
      </c>
      <c r="P201" s="132">
        <f>O201*H201</f>
        <v>0</v>
      </c>
      <c r="Q201" s="132">
        <v>0</v>
      </c>
      <c r="R201" s="132">
        <f>Q201*H201</f>
        <v>0</v>
      </c>
      <c r="S201" s="132">
        <v>0</v>
      </c>
      <c r="T201" s="133">
        <f>S201*H201</f>
        <v>0</v>
      </c>
      <c r="AR201" s="134" t="s">
        <v>124</v>
      </c>
      <c r="AT201" s="134" t="s">
        <v>119</v>
      </c>
      <c r="AU201" s="134" t="s">
        <v>82</v>
      </c>
      <c r="AY201" s="17" t="s">
        <v>117</v>
      </c>
      <c r="BE201" s="135">
        <f>IF(N201="základní",J201,0)</f>
        <v>0</v>
      </c>
      <c r="BF201" s="135">
        <f>IF(N201="snížená",J201,0)</f>
        <v>0</v>
      </c>
      <c r="BG201" s="135">
        <f>IF(N201="zákl. přenesená",J201,0)</f>
        <v>0</v>
      </c>
      <c r="BH201" s="135">
        <f>IF(N201="sníž. přenesená",J201,0)</f>
        <v>0</v>
      </c>
      <c r="BI201" s="135">
        <f>IF(N201="nulová",J201,0)</f>
        <v>0</v>
      </c>
      <c r="BJ201" s="17" t="s">
        <v>80</v>
      </c>
      <c r="BK201" s="135">
        <f>ROUND(I201*H201,2)</f>
        <v>0</v>
      </c>
      <c r="BL201" s="17" t="s">
        <v>124</v>
      </c>
      <c r="BM201" s="134" t="s">
        <v>296</v>
      </c>
    </row>
    <row r="202" spans="2:65" s="1" customFormat="1" ht="11.25" x14ac:dyDescent="0.2">
      <c r="B202" s="32"/>
      <c r="D202" s="136" t="s">
        <v>126</v>
      </c>
      <c r="F202" s="137" t="s">
        <v>297</v>
      </c>
      <c r="I202" s="138"/>
      <c r="L202" s="32"/>
      <c r="M202" s="139"/>
      <c r="T202" s="53"/>
      <c r="AT202" s="17" t="s">
        <v>126</v>
      </c>
      <c r="AU202" s="17" t="s">
        <v>82</v>
      </c>
    </row>
    <row r="203" spans="2:65" s="12" customFormat="1" ht="11.25" x14ac:dyDescent="0.2">
      <c r="B203" s="140"/>
      <c r="D203" s="141" t="s">
        <v>128</v>
      </c>
      <c r="E203" s="142" t="s">
        <v>19</v>
      </c>
      <c r="F203" s="143" t="s">
        <v>166</v>
      </c>
      <c r="H203" s="142" t="s">
        <v>19</v>
      </c>
      <c r="I203" s="144"/>
      <c r="L203" s="140"/>
      <c r="M203" s="145"/>
      <c r="T203" s="146"/>
      <c r="AT203" s="142" t="s">
        <v>128</v>
      </c>
      <c r="AU203" s="142" t="s">
        <v>82</v>
      </c>
      <c r="AV203" s="12" t="s">
        <v>80</v>
      </c>
      <c r="AW203" s="12" t="s">
        <v>33</v>
      </c>
      <c r="AX203" s="12" t="s">
        <v>72</v>
      </c>
      <c r="AY203" s="142" t="s">
        <v>117</v>
      </c>
    </row>
    <row r="204" spans="2:65" s="13" customFormat="1" ht="11.25" x14ac:dyDescent="0.2">
      <c r="B204" s="147"/>
      <c r="D204" s="141" t="s">
        <v>128</v>
      </c>
      <c r="E204" s="148" t="s">
        <v>19</v>
      </c>
      <c r="F204" s="149" t="s">
        <v>265</v>
      </c>
      <c r="H204" s="150">
        <v>40.35</v>
      </c>
      <c r="I204" s="151"/>
      <c r="L204" s="147"/>
      <c r="M204" s="152"/>
      <c r="T204" s="153"/>
      <c r="AT204" s="148" t="s">
        <v>128</v>
      </c>
      <c r="AU204" s="148" t="s">
        <v>82</v>
      </c>
      <c r="AV204" s="13" t="s">
        <v>82</v>
      </c>
      <c r="AW204" s="13" t="s">
        <v>33</v>
      </c>
      <c r="AX204" s="13" t="s">
        <v>80</v>
      </c>
      <c r="AY204" s="148" t="s">
        <v>117</v>
      </c>
    </row>
    <row r="205" spans="2:65" s="1" customFormat="1" ht="21.75" customHeight="1" x14ac:dyDescent="0.2">
      <c r="B205" s="32"/>
      <c r="C205" s="123" t="s">
        <v>298</v>
      </c>
      <c r="D205" s="123" t="s">
        <v>119</v>
      </c>
      <c r="E205" s="124" t="s">
        <v>299</v>
      </c>
      <c r="F205" s="125" t="s">
        <v>300</v>
      </c>
      <c r="G205" s="126" t="s">
        <v>122</v>
      </c>
      <c r="H205" s="127">
        <v>3.1</v>
      </c>
      <c r="I205" s="128"/>
      <c r="J205" s="129">
        <f>ROUND(I205*H205,2)</f>
        <v>0</v>
      </c>
      <c r="K205" s="125" t="s">
        <v>123</v>
      </c>
      <c r="L205" s="32"/>
      <c r="M205" s="130" t="s">
        <v>19</v>
      </c>
      <c r="N205" s="131" t="s">
        <v>43</v>
      </c>
      <c r="P205" s="132">
        <f>O205*H205</f>
        <v>0</v>
      </c>
      <c r="Q205" s="132">
        <v>0</v>
      </c>
      <c r="R205" s="132">
        <f>Q205*H205</f>
        <v>0</v>
      </c>
      <c r="S205" s="132">
        <v>0</v>
      </c>
      <c r="T205" s="133">
        <f>S205*H205</f>
        <v>0</v>
      </c>
      <c r="AR205" s="134" t="s">
        <v>124</v>
      </c>
      <c r="AT205" s="134" t="s">
        <v>119</v>
      </c>
      <c r="AU205" s="134" t="s">
        <v>82</v>
      </c>
      <c r="AY205" s="17" t="s">
        <v>117</v>
      </c>
      <c r="BE205" s="135">
        <f>IF(N205="základní",J205,0)</f>
        <v>0</v>
      </c>
      <c r="BF205" s="135">
        <f>IF(N205="snížená",J205,0)</f>
        <v>0</v>
      </c>
      <c r="BG205" s="135">
        <f>IF(N205="zákl. přenesená",J205,0)</f>
        <v>0</v>
      </c>
      <c r="BH205" s="135">
        <f>IF(N205="sníž. přenesená",J205,0)</f>
        <v>0</v>
      </c>
      <c r="BI205" s="135">
        <f>IF(N205="nulová",J205,0)</f>
        <v>0</v>
      </c>
      <c r="BJ205" s="17" t="s">
        <v>80</v>
      </c>
      <c r="BK205" s="135">
        <f>ROUND(I205*H205,2)</f>
        <v>0</v>
      </c>
      <c r="BL205" s="17" t="s">
        <v>124</v>
      </c>
      <c r="BM205" s="134" t="s">
        <v>301</v>
      </c>
    </row>
    <row r="206" spans="2:65" s="1" customFormat="1" ht="11.25" x14ac:dyDescent="0.2">
      <c r="B206" s="32"/>
      <c r="D206" s="136" t="s">
        <v>126</v>
      </c>
      <c r="F206" s="137" t="s">
        <v>302</v>
      </c>
      <c r="I206" s="138"/>
      <c r="L206" s="32"/>
      <c r="M206" s="139"/>
      <c r="T206" s="53"/>
      <c r="AT206" s="17" t="s">
        <v>126</v>
      </c>
      <c r="AU206" s="17" t="s">
        <v>82</v>
      </c>
    </row>
    <row r="207" spans="2:65" s="12" customFormat="1" ht="11.25" x14ac:dyDescent="0.2">
      <c r="B207" s="140"/>
      <c r="D207" s="141" t="s">
        <v>128</v>
      </c>
      <c r="E207" s="142" t="s">
        <v>19</v>
      </c>
      <c r="F207" s="143" t="s">
        <v>168</v>
      </c>
      <c r="H207" s="142" t="s">
        <v>19</v>
      </c>
      <c r="I207" s="144"/>
      <c r="L207" s="140"/>
      <c r="M207" s="145"/>
      <c r="T207" s="146"/>
      <c r="AT207" s="142" t="s">
        <v>128</v>
      </c>
      <c r="AU207" s="142" t="s">
        <v>82</v>
      </c>
      <c r="AV207" s="12" t="s">
        <v>80</v>
      </c>
      <c r="AW207" s="12" t="s">
        <v>33</v>
      </c>
      <c r="AX207" s="12" t="s">
        <v>72</v>
      </c>
      <c r="AY207" s="142" t="s">
        <v>117</v>
      </c>
    </row>
    <row r="208" spans="2:65" s="13" customFormat="1" ht="11.25" x14ac:dyDescent="0.2">
      <c r="B208" s="147"/>
      <c r="D208" s="141" t="s">
        <v>128</v>
      </c>
      <c r="E208" s="148" t="s">
        <v>19</v>
      </c>
      <c r="F208" s="149" t="s">
        <v>303</v>
      </c>
      <c r="H208" s="150">
        <v>3.1</v>
      </c>
      <c r="I208" s="151"/>
      <c r="L208" s="147"/>
      <c r="M208" s="152"/>
      <c r="T208" s="153"/>
      <c r="AT208" s="148" t="s">
        <v>128</v>
      </c>
      <c r="AU208" s="148" t="s">
        <v>82</v>
      </c>
      <c r="AV208" s="13" t="s">
        <v>82</v>
      </c>
      <c r="AW208" s="13" t="s">
        <v>33</v>
      </c>
      <c r="AX208" s="13" t="s">
        <v>80</v>
      </c>
      <c r="AY208" s="148" t="s">
        <v>117</v>
      </c>
    </row>
    <row r="209" spans="2:65" s="1" customFormat="1" ht="24.2" customHeight="1" x14ac:dyDescent="0.2">
      <c r="B209" s="32"/>
      <c r="C209" s="123" t="s">
        <v>304</v>
      </c>
      <c r="D209" s="123" t="s">
        <v>119</v>
      </c>
      <c r="E209" s="124" t="s">
        <v>305</v>
      </c>
      <c r="F209" s="125" t="s">
        <v>306</v>
      </c>
      <c r="G209" s="126" t="s">
        <v>122</v>
      </c>
      <c r="H209" s="127">
        <v>9.85</v>
      </c>
      <c r="I209" s="128"/>
      <c r="J209" s="129">
        <f>ROUND(I209*H209,2)</f>
        <v>0</v>
      </c>
      <c r="K209" s="125" t="s">
        <v>123</v>
      </c>
      <c r="L209" s="32"/>
      <c r="M209" s="130" t="s">
        <v>19</v>
      </c>
      <c r="N209" s="131" t="s">
        <v>43</v>
      </c>
      <c r="P209" s="132">
        <f>O209*H209</f>
        <v>0</v>
      </c>
      <c r="Q209" s="132">
        <v>0</v>
      </c>
      <c r="R209" s="132">
        <f>Q209*H209</f>
        <v>0</v>
      </c>
      <c r="S209" s="132">
        <v>0</v>
      </c>
      <c r="T209" s="133">
        <f>S209*H209</f>
        <v>0</v>
      </c>
      <c r="AR209" s="134" t="s">
        <v>124</v>
      </c>
      <c r="AT209" s="134" t="s">
        <v>119</v>
      </c>
      <c r="AU209" s="134" t="s">
        <v>82</v>
      </c>
      <c r="AY209" s="17" t="s">
        <v>117</v>
      </c>
      <c r="BE209" s="135">
        <f>IF(N209="základní",J209,0)</f>
        <v>0</v>
      </c>
      <c r="BF209" s="135">
        <f>IF(N209="snížená",J209,0)</f>
        <v>0</v>
      </c>
      <c r="BG209" s="135">
        <f>IF(N209="zákl. přenesená",J209,0)</f>
        <v>0</v>
      </c>
      <c r="BH209" s="135">
        <f>IF(N209="sníž. přenesená",J209,0)</f>
        <v>0</v>
      </c>
      <c r="BI209" s="135">
        <f>IF(N209="nulová",J209,0)</f>
        <v>0</v>
      </c>
      <c r="BJ209" s="17" t="s">
        <v>80</v>
      </c>
      <c r="BK209" s="135">
        <f>ROUND(I209*H209,2)</f>
        <v>0</v>
      </c>
      <c r="BL209" s="17" t="s">
        <v>124</v>
      </c>
      <c r="BM209" s="134" t="s">
        <v>307</v>
      </c>
    </row>
    <row r="210" spans="2:65" s="1" customFormat="1" ht="11.25" x14ac:dyDescent="0.2">
      <c r="B210" s="32"/>
      <c r="D210" s="136" t="s">
        <v>126</v>
      </c>
      <c r="F210" s="137" t="s">
        <v>308</v>
      </c>
      <c r="I210" s="138"/>
      <c r="L210" s="32"/>
      <c r="M210" s="139"/>
      <c r="T210" s="53"/>
      <c r="AT210" s="17" t="s">
        <v>126</v>
      </c>
      <c r="AU210" s="17" t="s">
        <v>82</v>
      </c>
    </row>
    <row r="211" spans="2:65" s="12" customFormat="1" ht="11.25" x14ac:dyDescent="0.2">
      <c r="B211" s="140"/>
      <c r="D211" s="141" t="s">
        <v>128</v>
      </c>
      <c r="E211" s="142" t="s">
        <v>19</v>
      </c>
      <c r="F211" s="143" t="s">
        <v>309</v>
      </c>
      <c r="H211" s="142" t="s">
        <v>19</v>
      </c>
      <c r="I211" s="144"/>
      <c r="L211" s="140"/>
      <c r="M211" s="145"/>
      <c r="T211" s="146"/>
      <c r="AT211" s="142" t="s">
        <v>128</v>
      </c>
      <c r="AU211" s="142" t="s">
        <v>82</v>
      </c>
      <c r="AV211" s="12" t="s">
        <v>80</v>
      </c>
      <c r="AW211" s="12" t="s">
        <v>33</v>
      </c>
      <c r="AX211" s="12" t="s">
        <v>72</v>
      </c>
      <c r="AY211" s="142" t="s">
        <v>117</v>
      </c>
    </row>
    <row r="212" spans="2:65" s="13" customFormat="1" ht="11.25" x14ac:dyDescent="0.2">
      <c r="B212" s="147"/>
      <c r="D212" s="141" t="s">
        <v>128</v>
      </c>
      <c r="E212" s="148" t="s">
        <v>19</v>
      </c>
      <c r="F212" s="149" t="s">
        <v>147</v>
      </c>
      <c r="H212" s="150">
        <v>9.85</v>
      </c>
      <c r="I212" s="151"/>
      <c r="L212" s="147"/>
      <c r="M212" s="152"/>
      <c r="T212" s="153"/>
      <c r="AT212" s="148" t="s">
        <v>128</v>
      </c>
      <c r="AU212" s="148" t="s">
        <v>82</v>
      </c>
      <c r="AV212" s="13" t="s">
        <v>82</v>
      </c>
      <c r="AW212" s="13" t="s">
        <v>33</v>
      </c>
      <c r="AX212" s="13" t="s">
        <v>80</v>
      </c>
      <c r="AY212" s="148" t="s">
        <v>117</v>
      </c>
    </row>
    <row r="213" spans="2:65" s="1" customFormat="1" ht="16.5" customHeight="1" x14ac:dyDescent="0.2">
      <c r="B213" s="32"/>
      <c r="C213" s="123" t="s">
        <v>310</v>
      </c>
      <c r="D213" s="123" t="s">
        <v>119</v>
      </c>
      <c r="E213" s="124" t="s">
        <v>311</v>
      </c>
      <c r="F213" s="125" t="s">
        <v>312</v>
      </c>
      <c r="G213" s="126" t="s">
        <v>122</v>
      </c>
      <c r="H213" s="127">
        <v>9.85</v>
      </c>
      <c r="I213" s="128"/>
      <c r="J213" s="129">
        <f>ROUND(I213*H213,2)</f>
        <v>0</v>
      </c>
      <c r="K213" s="125" t="s">
        <v>123</v>
      </c>
      <c r="L213" s="32"/>
      <c r="M213" s="130" t="s">
        <v>19</v>
      </c>
      <c r="N213" s="131" t="s">
        <v>43</v>
      </c>
      <c r="P213" s="132">
        <f>O213*H213</f>
        <v>0</v>
      </c>
      <c r="Q213" s="132">
        <v>0</v>
      </c>
      <c r="R213" s="132">
        <f>Q213*H213</f>
        <v>0</v>
      </c>
      <c r="S213" s="132">
        <v>0</v>
      </c>
      <c r="T213" s="133">
        <f>S213*H213</f>
        <v>0</v>
      </c>
      <c r="AR213" s="134" t="s">
        <v>124</v>
      </c>
      <c r="AT213" s="134" t="s">
        <v>119</v>
      </c>
      <c r="AU213" s="134" t="s">
        <v>82</v>
      </c>
      <c r="AY213" s="17" t="s">
        <v>117</v>
      </c>
      <c r="BE213" s="135">
        <f>IF(N213="základní",J213,0)</f>
        <v>0</v>
      </c>
      <c r="BF213" s="135">
        <f>IF(N213="snížená",J213,0)</f>
        <v>0</v>
      </c>
      <c r="BG213" s="135">
        <f>IF(N213="zákl. přenesená",J213,0)</f>
        <v>0</v>
      </c>
      <c r="BH213" s="135">
        <f>IF(N213="sníž. přenesená",J213,0)</f>
        <v>0</v>
      </c>
      <c r="BI213" s="135">
        <f>IF(N213="nulová",J213,0)</f>
        <v>0</v>
      </c>
      <c r="BJ213" s="17" t="s">
        <v>80</v>
      </c>
      <c r="BK213" s="135">
        <f>ROUND(I213*H213,2)</f>
        <v>0</v>
      </c>
      <c r="BL213" s="17" t="s">
        <v>124</v>
      </c>
      <c r="BM213" s="134" t="s">
        <v>313</v>
      </c>
    </row>
    <row r="214" spans="2:65" s="1" customFormat="1" ht="11.25" x14ac:dyDescent="0.2">
      <c r="B214" s="32"/>
      <c r="D214" s="136" t="s">
        <v>126</v>
      </c>
      <c r="F214" s="137" t="s">
        <v>314</v>
      </c>
      <c r="I214" s="138"/>
      <c r="L214" s="32"/>
      <c r="M214" s="139"/>
      <c r="T214" s="53"/>
      <c r="AT214" s="17" t="s">
        <v>126</v>
      </c>
      <c r="AU214" s="17" t="s">
        <v>82</v>
      </c>
    </row>
    <row r="215" spans="2:65" s="12" customFormat="1" ht="11.25" x14ac:dyDescent="0.2">
      <c r="B215" s="140"/>
      <c r="D215" s="141" t="s">
        <v>128</v>
      </c>
      <c r="E215" s="142" t="s">
        <v>19</v>
      </c>
      <c r="F215" s="143" t="s">
        <v>309</v>
      </c>
      <c r="H215" s="142" t="s">
        <v>19</v>
      </c>
      <c r="I215" s="144"/>
      <c r="L215" s="140"/>
      <c r="M215" s="145"/>
      <c r="T215" s="146"/>
      <c r="AT215" s="142" t="s">
        <v>128</v>
      </c>
      <c r="AU215" s="142" t="s">
        <v>82</v>
      </c>
      <c r="AV215" s="12" t="s">
        <v>80</v>
      </c>
      <c r="AW215" s="12" t="s">
        <v>33</v>
      </c>
      <c r="AX215" s="12" t="s">
        <v>72</v>
      </c>
      <c r="AY215" s="142" t="s">
        <v>117</v>
      </c>
    </row>
    <row r="216" spans="2:65" s="13" customFormat="1" ht="11.25" x14ac:dyDescent="0.2">
      <c r="B216" s="147"/>
      <c r="D216" s="141" t="s">
        <v>128</v>
      </c>
      <c r="E216" s="148" t="s">
        <v>19</v>
      </c>
      <c r="F216" s="149" t="s">
        <v>147</v>
      </c>
      <c r="H216" s="150">
        <v>9.85</v>
      </c>
      <c r="I216" s="151"/>
      <c r="L216" s="147"/>
      <c r="M216" s="152"/>
      <c r="T216" s="153"/>
      <c r="AT216" s="148" t="s">
        <v>128</v>
      </c>
      <c r="AU216" s="148" t="s">
        <v>82</v>
      </c>
      <c r="AV216" s="13" t="s">
        <v>82</v>
      </c>
      <c r="AW216" s="13" t="s">
        <v>33</v>
      </c>
      <c r="AX216" s="13" t="s">
        <v>80</v>
      </c>
      <c r="AY216" s="148" t="s">
        <v>117</v>
      </c>
    </row>
    <row r="217" spans="2:65" s="1" customFormat="1" ht="24.2" customHeight="1" x14ac:dyDescent="0.2">
      <c r="B217" s="32"/>
      <c r="C217" s="123" t="s">
        <v>315</v>
      </c>
      <c r="D217" s="123" t="s">
        <v>119</v>
      </c>
      <c r="E217" s="124" t="s">
        <v>316</v>
      </c>
      <c r="F217" s="125" t="s">
        <v>317</v>
      </c>
      <c r="G217" s="126" t="s">
        <v>122</v>
      </c>
      <c r="H217" s="127">
        <v>9.85</v>
      </c>
      <c r="I217" s="128"/>
      <c r="J217" s="129">
        <f>ROUND(I217*H217,2)</f>
        <v>0</v>
      </c>
      <c r="K217" s="125" t="s">
        <v>123</v>
      </c>
      <c r="L217" s="32"/>
      <c r="M217" s="130" t="s">
        <v>19</v>
      </c>
      <c r="N217" s="131" t="s">
        <v>43</v>
      </c>
      <c r="P217" s="132">
        <f>O217*H217</f>
        <v>0</v>
      </c>
      <c r="Q217" s="132">
        <v>0</v>
      </c>
      <c r="R217" s="132">
        <f>Q217*H217</f>
        <v>0</v>
      </c>
      <c r="S217" s="132">
        <v>0</v>
      </c>
      <c r="T217" s="133">
        <f>S217*H217</f>
        <v>0</v>
      </c>
      <c r="AR217" s="134" t="s">
        <v>124</v>
      </c>
      <c r="AT217" s="134" t="s">
        <v>119</v>
      </c>
      <c r="AU217" s="134" t="s">
        <v>82</v>
      </c>
      <c r="AY217" s="17" t="s">
        <v>117</v>
      </c>
      <c r="BE217" s="135">
        <f>IF(N217="základní",J217,0)</f>
        <v>0</v>
      </c>
      <c r="BF217" s="135">
        <f>IF(N217="snížená",J217,0)</f>
        <v>0</v>
      </c>
      <c r="BG217" s="135">
        <f>IF(N217="zákl. přenesená",J217,0)</f>
        <v>0</v>
      </c>
      <c r="BH217" s="135">
        <f>IF(N217="sníž. přenesená",J217,0)</f>
        <v>0</v>
      </c>
      <c r="BI217" s="135">
        <f>IF(N217="nulová",J217,0)</f>
        <v>0</v>
      </c>
      <c r="BJ217" s="17" t="s">
        <v>80</v>
      </c>
      <c r="BK217" s="135">
        <f>ROUND(I217*H217,2)</f>
        <v>0</v>
      </c>
      <c r="BL217" s="17" t="s">
        <v>124</v>
      </c>
      <c r="BM217" s="134" t="s">
        <v>318</v>
      </c>
    </row>
    <row r="218" spans="2:65" s="1" customFormat="1" ht="11.25" x14ac:dyDescent="0.2">
      <c r="B218" s="32"/>
      <c r="D218" s="136" t="s">
        <v>126</v>
      </c>
      <c r="F218" s="137" t="s">
        <v>319</v>
      </c>
      <c r="I218" s="138"/>
      <c r="L218" s="32"/>
      <c r="M218" s="139"/>
      <c r="T218" s="53"/>
      <c r="AT218" s="17" t="s">
        <v>126</v>
      </c>
      <c r="AU218" s="17" t="s">
        <v>82</v>
      </c>
    </row>
    <row r="219" spans="2:65" s="12" customFormat="1" ht="11.25" x14ac:dyDescent="0.2">
      <c r="B219" s="140"/>
      <c r="D219" s="141" t="s">
        <v>128</v>
      </c>
      <c r="E219" s="142" t="s">
        <v>19</v>
      </c>
      <c r="F219" s="143" t="s">
        <v>309</v>
      </c>
      <c r="H219" s="142" t="s">
        <v>19</v>
      </c>
      <c r="I219" s="144"/>
      <c r="L219" s="140"/>
      <c r="M219" s="145"/>
      <c r="T219" s="146"/>
      <c r="AT219" s="142" t="s">
        <v>128</v>
      </c>
      <c r="AU219" s="142" t="s">
        <v>82</v>
      </c>
      <c r="AV219" s="12" t="s">
        <v>80</v>
      </c>
      <c r="AW219" s="12" t="s">
        <v>33</v>
      </c>
      <c r="AX219" s="12" t="s">
        <v>72</v>
      </c>
      <c r="AY219" s="142" t="s">
        <v>117</v>
      </c>
    </row>
    <row r="220" spans="2:65" s="13" customFormat="1" ht="11.25" x14ac:dyDescent="0.2">
      <c r="B220" s="147"/>
      <c r="D220" s="141" t="s">
        <v>128</v>
      </c>
      <c r="E220" s="148" t="s">
        <v>19</v>
      </c>
      <c r="F220" s="149" t="s">
        <v>147</v>
      </c>
      <c r="H220" s="150">
        <v>9.85</v>
      </c>
      <c r="I220" s="151"/>
      <c r="L220" s="147"/>
      <c r="M220" s="152"/>
      <c r="T220" s="153"/>
      <c r="AT220" s="148" t="s">
        <v>128</v>
      </c>
      <c r="AU220" s="148" t="s">
        <v>82</v>
      </c>
      <c r="AV220" s="13" t="s">
        <v>82</v>
      </c>
      <c r="AW220" s="13" t="s">
        <v>33</v>
      </c>
      <c r="AX220" s="13" t="s">
        <v>80</v>
      </c>
      <c r="AY220" s="148" t="s">
        <v>117</v>
      </c>
    </row>
    <row r="221" spans="2:65" s="1" customFormat="1" ht="37.9" customHeight="1" x14ac:dyDescent="0.2">
      <c r="B221" s="32"/>
      <c r="C221" s="123" t="s">
        <v>320</v>
      </c>
      <c r="D221" s="123" t="s">
        <v>119</v>
      </c>
      <c r="E221" s="124" t="s">
        <v>321</v>
      </c>
      <c r="F221" s="125" t="s">
        <v>322</v>
      </c>
      <c r="G221" s="126" t="s">
        <v>122</v>
      </c>
      <c r="H221" s="127">
        <v>3.1</v>
      </c>
      <c r="I221" s="128"/>
      <c r="J221" s="129">
        <f>ROUND(I221*H221,2)</f>
        <v>0</v>
      </c>
      <c r="K221" s="125" t="s">
        <v>123</v>
      </c>
      <c r="L221" s="32"/>
      <c r="M221" s="130" t="s">
        <v>19</v>
      </c>
      <c r="N221" s="131" t="s">
        <v>43</v>
      </c>
      <c r="P221" s="132">
        <f>O221*H221</f>
        <v>0</v>
      </c>
      <c r="Q221" s="132">
        <v>8.9219999999999994E-2</v>
      </c>
      <c r="R221" s="132">
        <f>Q221*H221</f>
        <v>0.27658199999999999</v>
      </c>
      <c r="S221" s="132">
        <v>0</v>
      </c>
      <c r="T221" s="133">
        <f>S221*H221</f>
        <v>0</v>
      </c>
      <c r="AR221" s="134" t="s">
        <v>124</v>
      </c>
      <c r="AT221" s="134" t="s">
        <v>119</v>
      </c>
      <c r="AU221" s="134" t="s">
        <v>82</v>
      </c>
      <c r="AY221" s="17" t="s">
        <v>117</v>
      </c>
      <c r="BE221" s="135">
        <f>IF(N221="základní",J221,0)</f>
        <v>0</v>
      </c>
      <c r="BF221" s="135">
        <f>IF(N221="snížená",J221,0)</f>
        <v>0</v>
      </c>
      <c r="BG221" s="135">
        <f>IF(N221="zákl. přenesená",J221,0)</f>
        <v>0</v>
      </c>
      <c r="BH221" s="135">
        <f>IF(N221="sníž. přenesená",J221,0)</f>
        <v>0</v>
      </c>
      <c r="BI221" s="135">
        <f>IF(N221="nulová",J221,0)</f>
        <v>0</v>
      </c>
      <c r="BJ221" s="17" t="s">
        <v>80</v>
      </c>
      <c r="BK221" s="135">
        <f>ROUND(I221*H221,2)</f>
        <v>0</v>
      </c>
      <c r="BL221" s="17" t="s">
        <v>124</v>
      </c>
      <c r="BM221" s="134" t="s">
        <v>323</v>
      </c>
    </row>
    <row r="222" spans="2:65" s="1" customFormat="1" ht="11.25" x14ac:dyDescent="0.2">
      <c r="B222" s="32"/>
      <c r="D222" s="136" t="s">
        <v>126</v>
      </c>
      <c r="F222" s="137" t="s">
        <v>324</v>
      </c>
      <c r="I222" s="138"/>
      <c r="L222" s="32"/>
      <c r="M222" s="139"/>
      <c r="T222" s="53"/>
      <c r="AT222" s="17" t="s">
        <v>126</v>
      </c>
      <c r="AU222" s="17" t="s">
        <v>82</v>
      </c>
    </row>
    <row r="223" spans="2:65" s="12" customFormat="1" ht="11.25" x14ac:dyDescent="0.2">
      <c r="B223" s="140"/>
      <c r="D223" s="141" t="s">
        <v>128</v>
      </c>
      <c r="E223" s="142" t="s">
        <v>19</v>
      </c>
      <c r="F223" s="143" t="s">
        <v>168</v>
      </c>
      <c r="H223" s="142" t="s">
        <v>19</v>
      </c>
      <c r="I223" s="144"/>
      <c r="L223" s="140"/>
      <c r="M223" s="145"/>
      <c r="T223" s="146"/>
      <c r="AT223" s="142" t="s">
        <v>128</v>
      </c>
      <c r="AU223" s="142" t="s">
        <v>82</v>
      </c>
      <c r="AV223" s="12" t="s">
        <v>80</v>
      </c>
      <c r="AW223" s="12" t="s">
        <v>33</v>
      </c>
      <c r="AX223" s="12" t="s">
        <v>72</v>
      </c>
      <c r="AY223" s="142" t="s">
        <v>117</v>
      </c>
    </row>
    <row r="224" spans="2:65" s="13" customFormat="1" ht="11.25" x14ac:dyDescent="0.2">
      <c r="B224" s="147"/>
      <c r="D224" s="141" t="s">
        <v>128</v>
      </c>
      <c r="E224" s="148" t="s">
        <v>19</v>
      </c>
      <c r="F224" s="149" t="s">
        <v>303</v>
      </c>
      <c r="H224" s="150">
        <v>3.1</v>
      </c>
      <c r="I224" s="151"/>
      <c r="L224" s="147"/>
      <c r="M224" s="152"/>
      <c r="T224" s="153"/>
      <c r="AT224" s="148" t="s">
        <v>128</v>
      </c>
      <c r="AU224" s="148" t="s">
        <v>82</v>
      </c>
      <c r="AV224" s="13" t="s">
        <v>82</v>
      </c>
      <c r="AW224" s="13" t="s">
        <v>33</v>
      </c>
      <c r="AX224" s="13" t="s">
        <v>80</v>
      </c>
      <c r="AY224" s="148" t="s">
        <v>117</v>
      </c>
    </row>
    <row r="225" spans="2:65" s="1" customFormat="1" ht="16.5" customHeight="1" x14ac:dyDescent="0.2">
      <c r="B225" s="32"/>
      <c r="C225" s="161" t="s">
        <v>325</v>
      </c>
      <c r="D225" s="161" t="s">
        <v>229</v>
      </c>
      <c r="E225" s="162" t="s">
        <v>326</v>
      </c>
      <c r="F225" s="163" t="s">
        <v>327</v>
      </c>
      <c r="G225" s="164" t="s">
        <v>122</v>
      </c>
      <c r="H225" s="165">
        <v>3.1930000000000001</v>
      </c>
      <c r="I225" s="166"/>
      <c r="J225" s="167">
        <f>ROUND(I225*H225,2)</f>
        <v>0</v>
      </c>
      <c r="K225" s="163" t="s">
        <v>123</v>
      </c>
      <c r="L225" s="168"/>
      <c r="M225" s="169" t="s">
        <v>19</v>
      </c>
      <c r="N225" s="170" t="s">
        <v>43</v>
      </c>
      <c r="P225" s="132">
        <f>O225*H225</f>
        <v>0</v>
      </c>
      <c r="Q225" s="132">
        <v>0.13200000000000001</v>
      </c>
      <c r="R225" s="132">
        <f>Q225*H225</f>
        <v>0.42147600000000002</v>
      </c>
      <c r="S225" s="132">
        <v>0</v>
      </c>
      <c r="T225" s="133">
        <f>S225*H225</f>
        <v>0</v>
      </c>
      <c r="AR225" s="134" t="s">
        <v>174</v>
      </c>
      <c r="AT225" s="134" t="s">
        <v>229</v>
      </c>
      <c r="AU225" s="134" t="s">
        <v>82</v>
      </c>
      <c r="AY225" s="17" t="s">
        <v>117</v>
      </c>
      <c r="BE225" s="135">
        <f>IF(N225="základní",J225,0)</f>
        <v>0</v>
      </c>
      <c r="BF225" s="135">
        <f>IF(N225="snížená",J225,0)</f>
        <v>0</v>
      </c>
      <c r="BG225" s="135">
        <f>IF(N225="zákl. přenesená",J225,0)</f>
        <v>0</v>
      </c>
      <c r="BH225" s="135">
        <f>IF(N225="sníž. přenesená",J225,0)</f>
        <v>0</v>
      </c>
      <c r="BI225" s="135">
        <f>IF(N225="nulová",J225,0)</f>
        <v>0</v>
      </c>
      <c r="BJ225" s="17" t="s">
        <v>80</v>
      </c>
      <c r="BK225" s="135">
        <f>ROUND(I225*H225,2)</f>
        <v>0</v>
      </c>
      <c r="BL225" s="17" t="s">
        <v>124</v>
      </c>
      <c r="BM225" s="134" t="s">
        <v>328</v>
      </c>
    </row>
    <row r="226" spans="2:65" s="13" customFormat="1" ht="11.25" x14ac:dyDescent="0.2">
      <c r="B226" s="147"/>
      <c r="D226" s="141" t="s">
        <v>128</v>
      </c>
      <c r="F226" s="149" t="s">
        <v>329</v>
      </c>
      <c r="H226" s="150">
        <v>3.1930000000000001</v>
      </c>
      <c r="I226" s="151"/>
      <c r="L226" s="147"/>
      <c r="M226" s="152"/>
      <c r="T226" s="153"/>
      <c r="AT226" s="148" t="s">
        <v>128</v>
      </c>
      <c r="AU226" s="148" t="s">
        <v>82</v>
      </c>
      <c r="AV226" s="13" t="s">
        <v>82</v>
      </c>
      <c r="AW226" s="13" t="s">
        <v>4</v>
      </c>
      <c r="AX226" s="13" t="s">
        <v>80</v>
      </c>
      <c r="AY226" s="148" t="s">
        <v>117</v>
      </c>
    </row>
    <row r="227" spans="2:65" s="1" customFormat="1" ht="37.9" customHeight="1" x14ac:dyDescent="0.2">
      <c r="B227" s="32"/>
      <c r="C227" s="123" t="s">
        <v>330</v>
      </c>
      <c r="D227" s="123" t="s">
        <v>119</v>
      </c>
      <c r="E227" s="124" t="s">
        <v>331</v>
      </c>
      <c r="F227" s="125" t="s">
        <v>332</v>
      </c>
      <c r="G227" s="126" t="s">
        <v>122</v>
      </c>
      <c r="H227" s="127">
        <v>40.35</v>
      </c>
      <c r="I227" s="128"/>
      <c r="J227" s="129">
        <f>ROUND(I227*H227,2)</f>
        <v>0</v>
      </c>
      <c r="K227" s="125" t="s">
        <v>123</v>
      </c>
      <c r="L227" s="32"/>
      <c r="M227" s="130" t="s">
        <v>19</v>
      </c>
      <c r="N227" s="131" t="s">
        <v>43</v>
      </c>
      <c r="P227" s="132">
        <f>O227*H227</f>
        <v>0</v>
      </c>
      <c r="Q227" s="132">
        <v>0.11162</v>
      </c>
      <c r="R227" s="132">
        <f>Q227*H227</f>
        <v>4.5038669999999996</v>
      </c>
      <c r="S227" s="132">
        <v>0</v>
      </c>
      <c r="T227" s="133">
        <f>S227*H227</f>
        <v>0</v>
      </c>
      <c r="AR227" s="134" t="s">
        <v>124</v>
      </c>
      <c r="AT227" s="134" t="s">
        <v>119</v>
      </c>
      <c r="AU227" s="134" t="s">
        <v>82</v>
      </c>
      <c r="AY227" s="17" t="s">
        <v>117</v>
      </c>
      <c r="BE227" s="135">
        <f>IF(N227="základní",J227,0)</f>
        <v>0</v>
      </c>
      <c r="BF227" s="135">
        <f>IF(N227="snížená",J227,0)</f>
        <v>0</v>
      </c>
      <c r="BG227" s="135">
        <f>IF(N227="zákl. přenesená",J227,0)</f>
        <v>0</v>
      </c>
      <c r="BH227" s="135">
        <f>IF(N227="sníž. přenesená",J227,0)</f>
        <v>0</v>
      </c>
      <c r="BI227" s="135">
        <f>IF(N227="nulová",J227,0)</f>
        <v>0</v>
      </c>
      <c r="BJ227" s="17" t="s">
        <v>80</v>
      </c>
      <c r="BK227" s="135">
        <f>ROUND(I227*H227,2)</f>
        <v>0</v>
      </c>
      <c r="BL227" s="17" t="s">
        <v>124</v>
      </c>
      <c r="BM227" s="134" t="s">
        <v>333</v>
      </c>
    </row>
    <row r="228" spans="2:65" s="1" customFormat="1" ht="11.25" x14ac:dyDescent="0.2">
      <c r="B228" s="32"/>
      <c r="D228" s="136" t="s">
        <v>126</v>
      </c>
      <c r="F228" s="137" t="s">
        <v>334</v>
      </c>
      <c r="I228" s="138"/>
      <c r="L228" s="32"/>
      <c r="M228" s="139"/>
      <c r="T228" s="53"/>
      <c r="AT228" s="17" t="s">
        <v>126</v>
      </c>
      <c r="AU228" s="17" t="s">
        <v>82</v>
      </c>
    </row>
    <row r="229" spans="2:65" s="12" customFormat="1" ht="11.25" x14ac:dyDescent="0.2">
      <c r="B229" s="140"/>
      <c r="D229" s="141" t="s">
        <v>128</v>
      </c>
      <c r="E229" s="142" t="s">
        <v>19</v>
      </c>
      <c r="F229" s="143" t="s">
        <v>166</v>
      </c>
      <c r="H229" s="142" t="s">
        <v>19</v>
      </c>
      <c r="I229" s="144"/>
      <c r="L229" s="140"/>
      <c r="M229" s="145"/>
      <c r="T229" s="146"/>
      <c r="AT229" s="142" t="s">
        <v>128</v>
      </c>
      <c r="AU229" s="142" t="s">
        <v>82</v>
      </c>
      <c r="AV229" s="12" t="s">
        <v>80</v>
      </c>
      <c r="AW229" s="12" t="s">
        <v>33</v>
      </c>
      <c r="AX229" s="12" t="s">
        <v>72</v>
      </c>
      <c r="AY229" s="142" t="s">
        <v>117</v>
      </c>
    </row>
    <row r="230" spans="2:65" s="13" customFormat="1" ht="11.25" x14ac:dyDescent="0.2">
      <c r="B230" s="147"/>
      <c r="D230" s="141" t="s">
        <v>128</v>
      </c>
      <c r="E230" s="148" t="s">
        <v>19</v>
      </c>
      <c r="F230" s="149" t="s">
        <v>265</v>
      </c>
      <c r="H230" s="150">
        <v>40.35</v>
      </c>
      <c r="I230" s="151"/>
      <c r="L230" s="147"/>
      <c r="M230" s="152"/>
      <c r="T230" s="153"/>
      <c r="AT230" s="148" t="s">
        <v>128</v>
      </c>
      <c r="AU230" s="148" t="s">
        <v>82</v>
      </c>
      <c r="AV230" s="13" t="s">
        <v>82</v>
      </c>
      <c r="AW230" s="13" t="s">
        <v>33</v>
      </c>
      <c r="AX230" s="13" t="s">
        <v>80</v>
      </c>
      <c r="AY230" s="148" t="s">
        <v>117</v>
      </c>
    </row>
    <row r="231" spans="2:65" s="1" customFormat="1" ht="16.5" customHeight="1" x14ac:dyDescent="0.2">
      <c r="B231" s="32"/>
      <c r="C231" s="161" t="s">
        <v>335</v>
      </c>
      <c r="D231" s="161" t="s">
        <v>229</v>
      </c>
      <c r="E231" s="162" t="s">
        <v>336</v>
      </c>
      <c r="F231" s="163" t="s">
        <v>337</v>
      </c>
      <c r="G231" s="164" t="s">
        <v>122</v>
      </c>
      <c r="H231" s="165">
        <v>34.042000000000002</v>
      </c>
      <c r="I231" s="166"/>
      <c r="J231" s="167">
        <f>ROUND(I231*H231,2)</f>
        <v>0</v>
      </c>
      <c r="K231" s="163" t="s">
        <v>123</v>
      </c>
      <c r="L231" s="168"/>
      <c r="M231" s="169" t="s">
        <v>19</v>
      </c>
      <c r="N231" s="170" t="s">
        <v>43</v>
      </c>
      <c r="P231" s="132">
        <f>O231*H231</f>
        <v>0</v>
      </c>
      <c r="Q231" s="132">
        <v>0.17599999999999999</v>
      </c>
      <c r="R231" s="132">
        <f>Q231*H231</f>
        <v>5.9913920000000003</v>
      </c>
      <c r="S231" s="132">
        <v>0</v>
      </c>
      <c r="T231" s="133">
        <f>S231*H231</f>
        <v>0</v>
      </c>
      <c r="AR231" s="134" t="s">
        <v>174</v>
      </c>
      <c r="AT231" s="134" t="s">
        <v>229</v>
      </c>
      <c r="AU231" s="134" t="s">
        <v>82</v>
      </c>
      <c r="AY231" s="17" t="s">
        <v>117</v>
      </c>
      <c r="BE231" s="135">
        <f>IF(N231="základní",J231,0)</f>
        <v>0</v>
      </c>
      <c r="BF231" s="135">
        <f>IF(N231="snížená",J231,0)</f>
        <v>0</v>
      </c>
      <c r="BG231" s="135">
        <f>IF(N231="zákl. přenesená",J231,0)</f>
        <v>0</v>
      </c>
      <c r="BH231" s="135">
        <f>IF(N231="sníž. přenesená",J231,0)</f>
        <v>0</v>
      </c>
      <c r="BI231" s="135">
        <f>IF(N231="nulová",J231,0)</f>
        <v>0</v>
      </c>
      <c r="BJ231" s="17" t="s">
        <v>80</v>
      </c>
      <c r="BK231" s="135">
        <f>ROUND(I231*H231,2)</f>
        <v>0</v>
      </c>
      <c r="BL231" s="17" t="s">
        <v>124</v>
      </c>
      <c r="BM231" s="134" t="s">
        <v>338</v>
      </c>
    </row>
    <row r="232" spans="2:65" s="13" customFormat="1" ht="11.25" x14ac:dyDescent="0.2">
      <c r="B232" s="147"/>
      <c r="D232" s="141" t="s">
        <v>128</v>
      </c>
      <c r="E232" s="148" t="s">
        <v>19</v>
      </c>
      <c r="F232" s="149" t="s">
        <v>339</v>
      </c>
      <c r="H232" s="150">
        <v>33.049999999999997</v>
      </c>
      <c r="I232" s="151"/>
      <c r="L232" s="147"/>
      <c r="M232" s="152"/>
      <c r="T232" s="153"/>
      <c r="AT232" s="148" t="s">
        <v>128</v>
      </c>
      <c r="AU232" s="148" t="s">
        <v>82</v>
      </c>
      <c r="AV232" s="13" t="s">
        <v>82</v>
      </c>
      <c r="AW232" s="13" t="s">
        <v>33</v>
      </c>
      <c r="AX232" s="13" t="s">
        <v>80</v>
      </c>
      <c r="AY232" s="148" t="s">
        <v>117</v>
      </c>
    </row>
    <row r="233" spans="2:65" s="13" customFormat="1" ht="11.25" x14ac:dyDescent="0.2">
      <c r="B233" s="147"/>
      <c r="D233" s="141" t="s">
        <v>128</v>
      </c>
      <c r="F233" s="149" t="s">
        <v>340</v>
      </c>
      <c r="H233" s="150">
        <v>34.042000000000002</v>
      </c>
      <c r="I233" s="151"/>
      <c r="L233" s="147"/>
      <c r="M233" s="152"/>
      <c r="T233" s="153"/>
      <c r="AT233" s="148" t="s">
        <v>128</v>
      </c>
      <c r="AU233" s="148" t="s">
        <v>82</v>
      </c>
      <c r="AV233" s="13" t="s">
        <v>82</v>
      </c>
      <c r="AW233" s="13" t="s">
        <v>4</v>
      </c>
      <c r="AX233" s="13" t="s">
        <v>80</v>
      </c>
      <c r="AY233" s="148" t="s">
        <v>117</v>
      </c>
    </row>
    <row r="234" spans="2:65" s="1" customFormat="1" ht="16.5" customHeight="1" x14ac:dyDescent="0.2">
      <c r="B234" s="32"/>
      <c r="C234" s="161" t="s">
        <v>341</v>
      </c>
      <c r="D234" s="161" t="s">
        <v>229</v>
      </c>
      <c r="E234" s="162" t="s">
        <v>342</v>
      </c>
      <c r="F234" s="163" t="s">
        <v>343</v>
      </c>
      <c r="G234" s="164" t="s">
        <v>122</v>
      </c>
      <c r="H234" s="165">
        <v>7.5190000000000001</v>
      </c>
      <c r="I234" s="166"/>
      <c r="J234" s="167">
        <f>ROUND(I234*H234,2)</f>
        <v>0</v>
      </c>
      <c r="K234" s="163" t="s">
        <v>123</v>
      </c>
      <c r="L234" s="168"/>
      <c r="M234" s="169" t="s">
        <v>19</v>
      </c>
      <c r="N234" s="170" t="s">
        <v>43</v>
      </c>
      <c r="P234" s="132">
        <f>O234*H234</f>
        <v>0</v>
      </c>
      <c r="Q234" s="132">
        <v>0.17499999999999999</v>
      </c>
      <c r="R234" s="132">
        <f>Q234*H234</f>
        <v>1.315825</v>
      </c>
      <c r="S234" s="132">
        <v>0</v>
      </c>
      <c r="T234" s="133">
        <f>S234*H234</f>
        <v>0</v>
      </c>
      <c r="AR234" s="134" t="s">
        <v>174</v>
      </c>
      <c r="AT234" s="134" t="s">
        <v>229</v>
      </c>
      <c r="AU234" s="134" t="s">
        <v>82</v>
      </c>
      <c r="AY234" s="17" t="s">
        <v>117</v>
      </c>
      <c r="BE234" s="135">
        <f>IF(N234="základní",J234,0)</f>
        <v>0</v>
      </c>
      <c r="BF234" s="135">
        <f>IF(N234="snížená",J234,0)</f>
        <v>0</v>
      </c>
      <c r="BG234" s="135">
        <f>IF(N234="zákl. přenesená",J234,0)</f>
        <v>0</v>
      </c>
      <c r="BH234" s="135">
        <f>IF(N234="sníž. přenesená",J234,0)</f>
        <v>0</v>
      </c>
      <c r="BI234" s="135">
        <f>IF(N234="nulová",J234,0)</f>
        <v>0</v>
      </c>
      <c r="BJ234" s="17" t="s">
        <v>80</v>
      </c>
      <c r="BK234" s="135">
        <f>ROUND(I234*H234,2)</f>
        <v>0</v>
      </c>
      <c r="BL234" s="17" t="s">
        <v>124</v>
      </c>
      <c r="BM234" s="134" t="s">
        <v>344</v>
      </c>
    </row>
    <row r="235" spans="2:65" s="13" customFormat="1" ht="11.25" x14ac:dyDescent="0.2">
      <c r="B235" s="147"/>
      <c r="D235" s="141" t="s">
        <v>128</v>
      </c>
      <c r="E235" s="148" t="s">
        <v>19</v>
      </c>
      <c r="F235" s="149" t="s">
        <v>345</v>
      </c>
      <c r="H235" s="150">
        <v>7.3</v>
      </c>
      <c r="I235" s="151"/>
      <c r="L235" s="147"/>
      <c r="M235" s="152"/>
      <c r="T235" s="153"/>
      <c r="AT235" s="148" t="s">
        <v>128</v>
      </c>
      <c r="AU235" s="148" t="s">
        <v>82</v>
      </c>
      <c r="AV235" s="13" t="s">
        <v>82</v>
      </c>
      <c r="AW235" s="13" t="s">
        <v>33</v>
      </c>
      <c r="AX235" s="13" t="s">
        <v>80</v>
      </c>
      <c r="AY235" s="148" t="s">
        <v>117</v>
      </c>
    </row>
    <row r="236" spans="2:65" s="13" customFormat="1" ht="11.25" x14ac:dyDescent="0.2">
      <c r="B236" s="147"/>
      <c r="D236" s="141" t="s">
        <v>128</v>
      </c>
      <c r="F236" s="149" t="s">
        <v>346</v>
      </c>
      <c r="H236" s="150">
        <v>7.5190000000000001</v>
      </c>
      <c r="I236" s="151"/>
      <c r="L236" s="147"/>
      <c r="M236" s="152"/>
      <c r="T236" s="153"/>
      <c r="AT236" s="148" t="s">
        <v>128</v>
      </c>
      <c r="AU236" s="148" t="s">
        <v>82</v>
      </c>
      <c r="AV236" s="13" t="s">
        <v>82</v>
      </c>
      <c r="AW236" s="13" t="s">
        <v>4</v>
      </c>
      <c r="AX236" s="13" t="s">
        <v>80</v>
      </c>
      <c r="AY236" s="148" t="s">
        <v>117</v>
      </c>
    </row>
    <row r="237" spans="2:65" s="11" customFormat="1" ht="22.9" customHeight="1" x14ac:dyDescent="0.2">
      <c r="B237" s="111"/>
      <c r="D237" s="112" t="s">
        <v>71</v>
      </c>
      <c r="E237" s="121" t="s">
        <v>180</v>
      </c>
      <c r="F237" s="121" t="s">
        <v>347</v>
      </c>
      <c r="I237" s="114"/>
      <c r="J237" s="122">
        <f>BK237</f>
        <v>60000</v>
      </c>
      <c r="L237" s="111"/>
      <c r="M237" s="116"/>
      <c r="P237" s="117">
        <f>SUM(P238:P274)</f>
        <v>0</v>
      </c>
      <c r="R237" s="117">
        <f>SUM(R238:R274)</f>
        <v>4.2326493000000012</v>
      </c>
      <c r="T237" s="118">
        <f>SUM(T238:T274)</f>
        <v>0</v>
      </c>
      <c r="AR237" s="112" t="s">
        <v>80</v>
      </c>
      <c r="AT237" s="119" t="s">
        <v>71</v>
      </c>
      <c r="AU237" s="119" t="s">
        <v>80</v>
      </c>
      <c r="AY237" s="112" t="s">
        <v>117</v>
      </c>
      <c r="BK237" s="120">
        <f>SUM(BK238:BK274)</f>
        <v>60000</v>
      </c>
    </row>
    <row r="238" spans="2:65" s="1" customFormat="1" ht="21.75" customHeight="1" x14ac:dyDescent="0.2">
      <c r="B238" s="32"/>
      <c r="C238" s="123" t="s">
        <v>348</v>
      </c>
      <c r="D238" s="123" t="s">
        <v>119</v>
      </c>
      <c r="E238" s="124" t="s">
        <v>349</v>
      </c>
      <c r="F238" s="125" t="s">
        <v>350</v>
      </c>
      <c r="G238" s="126" t="s">
        <v>156</v>
      </c>
      <c r="H238" s="127">
        <v>17.600000000000001</v>
      </c>
      <c r="I238" s="128"/>
      <c r="J238" s="129">
        <f>ROUND(I238*H238,2)</f>
        <v>0</v>
      </c>
      <c r="K238" s="125" t="s">
        <v>123</v>
      </c>
      <c r="L238" s="32"/>
      <c r="M238" s="130" t="s">
        <v>19</v>
      </c>
      <c r="N238" s="131" t="s">
        <v>43</v>
      </c>
      <c r="P238" s="132">
        <f>O238*H238</f>
        <v>0</v>
      </c>
      <c r="Q238" s="132">
        <v>3.3E-4</v>
      </c>
      <c r="R238" s="132">
        <f>Q238*H238</f>
        <v>5.8080000000000007E-3</v>
      </c>
      <c r="S238" s="132">
        <v>0</v>
      </c>
      <c r="T238" s="133">
        <f>S238*H238</f>
        <v>0</v>
      </c>
      <c r="AR238" s="134" t="s">
        <v>124</v>
      </c>
      <c r="AT238" s="134" t="s">
        <v>119</v>
      </c>
      <c r="AU238" s="134" t="s">
        <v>82</v>
      </c>
      <c r="AY238" s="17" t="s">
        <v>117</v>
      </c>
      <c r="BE238" s="135">
        <f>IF(N238="základní",J238,0)</f>
        <v>0</v>
      </c>
      <c r="BF238" s="135">
        <f>IF(N238="snížená",J238,0)</f>
        <v>0</v>
      </c>
      <c r="BG238" s="135">
        <f>IF(N238="zákl. přenesená",J238,0)</f>
        <v>0</v>
      </c>
      <c r="BH238" s="135">
        <f>IF(N238="sníž. přenesená",J238,0)</f>
        <v>0</v>
      </c>
      <c r="BI238" s="135">
        <f>IF(N238="nulová",J238,0)</f>
        <v>0</v>
      </c>
      <c r="BJ238" s="17" t="s">
        <v>80</v>
      </c>
      <c r="BK238" s="135">
        <f>ROUND(I238*H238,2)</f>
        <v>0</v>
      </c>
      <c r="BL238" s="17" t="s">
        <v>124</v>
      </c>
      <c r="BM238" s="134" t="s">
        <v>351</v>
      </c>
    </row>
    <row r="239" spans="2:65" s="1" customFormat="1" ht="11.25" x14ac:dyDescent="0.2">
      <c r="B239" s="32"/>
      <c r="D239" s="136" t="s">
        <v>126</v>
      </c>
      <c r="F239" s="137" t="s">
        <v>352</v>
      </c>
      <c r="I239" s="138"/>
      <c r="L239" s="32"/>
      <c r="M239" s="139"/>
      <c r="T239" s="53"/>
      <c r="AT239" s="17" t="s">
        <v>126</v>
      </c>
      <c r="AU239" s="17" t="s">
        <v>82</v>
      </c>
    </row>
    <row r="240" spans="2:65" s="1" customFormat="1" ht="24.2" customHeight="1" x14ac:dyDescent="0.2">
      <c r="B240" s="32"/>
      <c r="C240" s="123" t="s">
        <v>353</v>
      </c>
      <c r="D240" s="123" t="s">
        <v>119</v>
      </c>
      <c r="E240" s="124" t="s">
        <v>354</v>
      </c>
      <c r="F240" s="125" t="s">
        <v>355</v>
      </c>
      <c r="G240" s="126" t="s">
        <v>156</v>
      </c>
      <c r="H240" s="127">
        <v>17.600000000000001</v>
      </c>
      <c r="I240" s="128"/>
      <c r="J240" s="129">
        <f>ROUND(I240*H240,2)</f>
        <v>0</v>
      </c>
      <c r="K240" s="125" t="s">
        <v>123</v>
      </c>
      <c r="L240" s="32"/>
      <c r="M240" s="130" t="s">
        <v>19</v>
      </c>
      <c r="N240" s="131" t="s">
        <v>43</v>
      </c>
      <c r="P240" s="132">
        <f>O240*H240</f>
        <v>0</v>
      </c>
      <c r="Q240" s="132">
        <v>0</v>
      </c>
      <c r="R240" s="132">
        <f>Q240*H240</f>
        <v>0</v>
      </c>
      <c r="S240" s="132">
        <v>0</v>
      </c>
      <c r="T240" s="133">
        <f>S240*H240</f>
        <v>0</v>
      </c>
      <c r="AR240" s="134" t="s">
        <v>124</v>
      </c>
      <c r="AT240" s="134" t="s">
        <v>119</v>
      </c>
      <c r="AU240" s="134" t="s">
        <v>82</v>
      </c>
      <c r="AY240" s="17" t="s">
        <v>117</v>
      </c>
      <c r="BE240" s="135">
        <f>IF(N240="základní",J240,0)</f>
        <v>0</v>
      </c>
      <c r="BF240" s="135">
        <f>IF(N240="snížená",J240,0)</f>
        <v>0</v>
      </c>
      <c r="BG240" s="135">
        <f>IF(N240="zákl. přenesená",J240,0)</f>
        <v>0</v>
      </c>
      <c r="BH240" s="135">
        <f>IF(N240="sníž. přenesená",J240,0)</f>
        <v>0</v>
      </c>
      <c r="BI240" s="135">
        <f>IF(N240="nulová",J240,0)</f>
        <v>0</v>
      </c>
      <c r="BJ240" s="17" t="s">
        <v>80</v>
      </c>
      <c r="BK240" s="135">
        <f>ROUND(I240*H240,2)</f>
        <v>0</v>
      </c>
      <c r="BL240" s="17" t="s">
        <v>124</v>
      </c>
      <c r="BM240" s="134" t="s">
        <v>356</v>
      </c>
    </row>
    <row r="241" spans="2:65" s="1" customFormat="1" ht="11.25" x14ac:dyDescent="0.2">
      <c r="B241" s="32"/>
      <c r="D241" s="136" t="s">
        <v>126</v>
      </c>
      <c r="F241" s="137" t="s">
        <v>357</v>
      </c>
      <c r="I241" s="138"/>
      <c r="L241" s="32"/>
      <c r="M241" s="139"/>
      <c r="T241" s="53"/>
      <c r="AT241" s="17" t="s">
        <v>126</v>
      </c>
      <c r="AU241" s="17" t="s">
        <v>82</v>
      </c>
    </row>
    <row r="242" spans="2:65" s="1" customFormat="1" ht="24.2" customHeight="1" x14ac:dyDescent="0.2">
      <c r="B242" s="32"/>
      <c r="C242" s="123" t="s">
        <v>358</v>
      </c>
      <c r="D242" s="123" t="s">
        <v>119</v>
      </c>
      <c r="E242" s="124" t="s">
        <v>359</v>
      </c>
      <c r="F242" s="125" t="s">
        <v>360</v>
      </c>
      <c r="G242" s="126" t="s">
        <v>156</v>
      </c>
      <c r="H242" s="127">
        <v>19.3</v>
      </c>
      <c r="I242" s="128"/>
      <c r="J242" s="129">
        <f>ROUND(I242*H242,2)</f>
        <v>0</v>
      </c>
      <c r="K242" s="125" t="s">
        <v>123</v>
      </c>
      <c r="L242" s="32"/>
      <c r="M242" s="130" t="s">
        <v>19</v>
      </c>
      <c r="N242" s="131" t="s">
        <v>43</v>
      </c>
      <c r="P242" s="132">
        <f>O242*H242</f>
        <v>0</v>
      </c>
      <c r="Q242" s="132">
        <v>0.16850000000000001</v>
      </c>
      <c r="R242" s="132">
        <f>Q242*H242</f>
        <v>3.2520500000000006</v>
      </c>
      <c r="S242" s="132">
        <v>0</v>
      </c>
      <c r="T242" s="133">
        <f>S242*H242</f>
        <v>0</v>
      </c>
      <c r="AR242" s="134" t="s">
        <v>124</v>
      </c>
      <c r="AT242" s="134" t="s">
        <v>119</v>
      </c>
      <c r="AU242" s="134" t="s">
        <v>82</v>
      </c>
      <c r="AY242" s="17" t="s">
        <v>117</v>
      </c>
      <c r="BE242" s="135">
        <f>IF(N242="základní",J242,0)</f>
        <v>0</v>
      </c>
      <c r="BF242" s="135">
        <f>IF(N242="snížená",J242,0)</f>
        <v>0</v>
      </c>
      <c r="BG242" s="135">
        <f>IF(N242="zákl. přenesená",J242,0)</f>
        <v>0</v>
      </c>
      <c r="BH242" s="135">
        <f>IF(N242="sníž. přenesená",J242,0)</f>
        <v>0</v>
      </c>
      <c r="BI242" s="135">
        <f>IF(N242="nulová",J242,0)</f>
        <v>0</v>
      </c>
      <c r="BJ242" s="17" t="s">
        <v>80</v>
      </c>
      <c r="BK242" s="135">
        <f>ROUND(I242*H242,2)</f>
        <v>0</v>
      </c>
      <c r="BL242" s="17" t="s">
        <v>124</v>
      </c>
      <c r="BM242" s="134" t="s">
        <v>361</v>
      </c>
    </row>
    <row r="243" spans="2:65" s="1" customFormat="1" ht="11.25" x14ac:dyDescent="0.2">
      <c r="B243" s="32"/>
      <c r="D243" s="136" t="s">
        <v>126</v>
      </c>
      <c r="F243" s="137" t="s">
        <v>362</v>
      </c>
      <c r="I243" s="138"/>
      <c r="L243" s="32"/>
      <c r="M243" s="139"/>
      <c r="T243" s="53"/>
      <c r="AT243" s="17" t="s">
        <v>126</v>
      </c>
      <c r="AU243" s="17" t="s">
        <v>82</v>
      </c>
    </row>
    <row r="244" spans="2:65" s="12" customFormat="1" ht="11.25" x14ac:dyDescent="0.2">
      <c r="B244" s="140"/>
      <c r="D244" s="141" t="s">
        <v>128</v>
      </c>
      <c r="E244" s="142" t="s">
        <v>19</v>
      </c>
      <c r="F244" s="143" t="s">
        <v>363</v>
      </c>
      <c r="H244" s="142" t="s">
        <v>19</v>
      </c>
      <c r="I244" s="144"/>
      <c r="L244" s="140"/>
      <c r="M244" s="145"/>
      <c r="T244" s="146"/>
      <c r="AT244" s="142" t="s">
        <v>128</v>
      </c>
      <c r="AU244" s="142" t="s">
        <v>82</v>
      </c>
      <c r="AV244" s="12" t="s">
        <v>80</v>
      </c>
      <c r="AW244" s="12" t="s">
        <v>33</v>
      </c>
      <c r="AX244" s="12" t="s">
        <v>72</v>
      </c>
      <c r="AY244" s="142" t="s">
        <v>117</v>
      </c>
    </row>
    <row r="245" spans="2:65" s="13" customFormat="1" ht="11.25" x14ac:dyDescent="0.2">
      <c r="B245" s="147"/>
      <c r="D245" s="141" t="s">
        <v>128</v>
      </c>
      <c r="E245" s="148" t="s">
        <v>19</v>
      </c>
      <c r="F245" s="149" t="s">
        <v>364</v>
      </c>
      <c r="H245" s="150">
        <v>19.3</v>
      </c>
      <c r="I245" s="151"/>
      <c r="L245" s="147"/>
      <c r="M245" s="152"/>
      <c r="T245" s="153"/>
      <c r="AT245" s="148" t="s">
        <v>128</v>
      </c>
      <c r="AU245" s="148" t="s">
        <v>82</v>
      </c>
      <c r="AV245" s="13" t="s">
        <v>82</v>
      </c>
      <c r="AW245" s="13" t="s">
        <v>33</v>
      </c>
      <c r="AX245" s="13" t="s">
        <v>80</v>
      </c>
      <c r="AY245" s="148" t="s">
        <v>117</v>
      </c>
    </row>
    <row r="246" spans="2:65" s="1" customFormat="1" ht="16.5" customHeight="1" x14ac:dyDescent="0.2">
      <c r="B246" s="32"/>
      <c r="C246" s="161" t="s">
        <v>365</v>
      </c>
      <c r="D246" s="161" t="s">
        <v>229</v>
      </c>
      <c r="E246" s="162" t="s">
        <v>366</v>
      </c>
      <c r="F246" s="163" t="s">
        <v>367</v>
      </c>
      <c r="G246" s="164" t="s">
        <v>156</v>
      </c>
      <c r="H246" s="165">
        <v>19.686</v>
      </c>
      <c r="I246" s="166"/>
      <c r="J246" s="167">
        <f>ROUND(I246*H246,2)</f>
        <v>0</v>
      </c>
      <c r="K246" s="163" t="s">
        <v>123</v>
      </c>
      <c r="L246" s="168"/>
      <c r="M246" s="169" t="s">
        <v>19</v>
      </c>
      <c r="N246" s="170" t="s">
        <v>43</v>
      </c>
      <c r="P246" s="132">
        <f>O246*H246</f>
        <v>0</v>
      </c>
      <c r="Q246" s="132">
        <v>4.8300000000000003E-2</v>
      </c>
      <c r="R246" s="132">
        <f>Q246*H246</f>
        <v>0.95083380000000006</v>
      </c>
      <c r="S246" s="132">
        <v>0</v>
      </c>
      <c r="T246" s="133">
        <f>S246*H246</f>
        <v>0</v>
      </c>
      <c r="AR246" s="134" t="s">
        <v>174</v>
      </c>
      <c r="AT246" s="134" t="s">
        <v>229</v>
      </c>
      <c r="AU246" s="134" t="s">
        <v>82</v>
      </c>
      <c r="AY246" s="17" t="s">
        <v>117</v>
      </c>
      <c r="BE246" s="135">
        <f>IF(N246="základní",J246,0)</f>
        <v>0</v>
      </c>
      <c r="BF246" s="135">
        <f>IF(N246="snížená",J246,0)</f>
        <v>0</v>
      </c>
      <c r="BG246" s="135">
        <f>IF(N246="zákl. přenesená",J246,0)</f>
        <v>0</v>
      </c>
      <c r="BH246" s="135">
        <f>IF(N246="sníž. přenesená",J246,0)</f>
        <v>0</v>
      </c>
      <c r="BI246" s="135">
        <f>IF(N246="nulová",J246,0)</f>
        <v>0</v>
      </c>
      <c r="BJ246" s="17" t="s">
        <v>80</v>
      </c>
      <c r="BK246" s="135">
        <f>ROUND(I246*H246,2)</f>
        <v>0</v>
      </c>
      <c r="BL246" s="17" t="s">
        <v>124</v>
      </c>
      <c r="BM246" s="134" t="s">
        <v>368</v>
      </c>
    </row>
    <row r="247" spans="2:65" s="13" customFormat="1" ht="11.25" x14ac:dyDescent="0.2">
      <c r="B247" s="147"/>
      <c r="D247" s="141" t="s">
        <v>128</v>
      </c>
      <c r="F247" s="149" t="s">
        <v>369</v>
      </c>
      <c r="H247" s="150">
        <v>19.686</v>
      </c>
      <c r="I247" s="151"/>
      <c r="L247" s="147"/>
      <c r="M247" s="152"/>
      <c r="T247" s="153"/>
      <c r="AT247" s="148" t="s">
        <v>128</v>
      </c>
      <c r="AU247" s="148" t="s">
        <v>82</v>
      </c>
      <c r="AV247" s="13" t="s">
        <v>82</v>
      </c>
      <c r="AW247" s="13" t="s">
        <v>4</v>
      </c>
      <c r="AX247" s="13" t="s">
        <v>80</v>
      </c>
      <c r="AY247" s="148" t="s">
        <v>117</v>
      </c>
    </row>
    <row r="248" spans="2:65" s="1" customFormat="1" ht="24.2" customHeight="1" x14ac:dyDescent="0.2">
      <c r="B248" s="32"/>
      <c r="C248" s="123" t="s">
        <v>370</v>
      </c>
      <c r="D248" s="123" t="s">
        <v>119</v>
      </c>
      <c r="E248" s="124" t="s">
        <v>371</v>
      </c>
      <c r="F248" s="125" t="s">
        <v>372</v>
      </c>
      <c r="G248" s="126" t="s">
        <v>156</v>
      </c>
      <c r="H248" s="127">
        <v>20.8</v>
      </c>
      <c r="I248" s="128"/>
      <c r="J248" s="129">
        <f>ROUND(I248*H248,2)</f>
        <v>0</v>
      </c>
      <c r="K248" s="125" t="s">
        <v>123</v>
      </c>
      <c r="L248" s="32"/>
      <c r="M248" s="130" t="s">
        <v>19</v>
      </c>
      <c r="N248" s="131" t="s">
        <v>43</v>
      </c>
      <c r="P248" s="132">
        <f>O248*H248</f>
        <v>0</v>
      </c>
      <c r="Q248" s="132">
        <v>1.7000000000000001E-4</v>
      </c>
      <c r="R248" s="132">
        <f>Q248*H248</f>
        <v>3.5360000000000005E-3</v>
      </c>
      <c r="S248" s="132">
        <v>0</v>
      </c>
      <c r="T248" s="133">
        <f>S248*H248</f>
        <v>0</v>
      </c>
      <c r="AR248" s="134" t="s">
        <v>124</v>
      </c>
      <c r="AT248" s="134" t="s">
        <v>119</v>
      </c>
      <c r="AU248" s="134" t="s">
        <v>82</v>
      </c>
      <c r="AY248" s="17" t="s">
        <v>117</v>
      </c>
      <c r="BE248" s="135">
        <f>IF(N248="základní",J248,0)</f>
        <v>0</v>
      </c>
      <c r="BF248" s="135">
        <f>IF(N248="snížená",J248,0)</f>
        <v>0</v>
      </c>
      <c r="BG248" s="135">
        <f>IF(N248="zákl. přenesená",J248,0)</f>
        <v>0</v>
      </c>
      <c r="BH248" s="135">
        <f>IF(N248="sníž. přenesená",J248,0)</f>
        <v>0</v>
      </c>
      <c r="BI248" s="135">
        <f>IF(N248="nulová",J248,0)</f>
        <v>0</v>
      </c>
      <c r="BJ248" s="17" t="s">
        <v>80</v>
      </c>
      <c r="BK248" s="135">
        <f>ROUND(I248*H248,2)</f>
        <v>0</v>
      </c>
      <c r="BL248" s="17" t="s">
        <v>124</v>
      </c>
      <c r="BM248" s="134" t="s">
        <v>373</v>
      </c>
    </row>
    <row r="249" spans="2:65" s="1" customFormat="1" ht="11.25" x14ac:dyDescent="0.2">
      <c r="B249" s="32"/>
      <c r="D249" s="136" t="s">
        <v>126</v>
      </c>
      <c r="F249" s="137" t="s">
        <v>374</v>
      </c>
      <c r="I249" s="138"/>
      <c r="L249" s="32"/>
      <c r="M249" s="139"/>
      <c r="T249" s="53"/>
      <c r="AT249" s="17" t="s">
        <v>126</v>
      </c>
      <c r="AU249" s="17" t="s">
        <v>82</v>
      </c>
    </row>
    <row r="250" spans="2:65" s="1" customFormat="1" ht="16.5" customHeight="1" x14ac:dyDescent="0.2">
      <c r="B250" s="32"/>
      <c r="C250" s="123" t="s">
        <v>375</v>
      </c>
      <c r="D250" s="123" t="s">
        <v>119</v>
      </c>
      <c r="E250" s="124" t="s">
        <v>376</v>
      </c>
      <c r="F250" s="125" t="s">
        <v>377</v>
      </c>
      <c r="G250" s="126" t="s">
        <v>122</v>
      </c>
      <c r="H250" s="127">
        <v>43.45</v>
      </c>
      <c r="I250" s="128"/>
      <c r="J250" s="129">
        <f>ROUND(I250*H250,2)</f>
        <v>0</v>
      </c>
      <c r="K250" s="125" t="s">
        <v>123</v>
      </c>
      <c r="L250" s="32"/>
      <c r="M250" s="130" t="s">
        <v>19</v>
      </c>
      <c r="N250" s="131" t="s">
        <v>43</v>
      </c>
      <c r="P250" s="132">
        <f>O250*H250</f>
        <v>0</v>
      </c>
      <c r="Q250" s="132">
        <v>4.6999999999999999E-4</v>
      </c>
      <c r="R250" s="132">
        <f>Q250*H250</f>
        <v>2.0421500000000002E-2</v>
      </c>
      <c r="S250" s="132">
        <v>0</v>
      </c>
      <c r="T250" s="133">
        <f>S250*H250</f>
        <v>0</v>
      </c>
      <c r="AR250" s="134" t="s">
        <v>124</v>
      </c>
      <c r="AT250" s="134" t="s">
        <v>119</v>
      </c>
      <c r="AU250" s="134" t="s">
        <v>82</v>
      </c>
      <c r="AY250" s="17" t="s">
        <v>117</v>
      </c>
      <c r="BE250" s="135">
        <f>IF(N250="základní",J250,0)</f>
        <v>0</v>
      </c>
      <c r="BF250" s="135">
        <f>IF(N250="snížená",J250,0)</f>
        <v>0</v>
      </c>
      <c r="BG250" s="135">
        <f>IF(N250="zákl. přenesená",J250,0)</f>
        <v>0</v>
      </c>
      <c r="BH250" s="135">
        <f>IF(N250="sníž. přenesená",J250,0)</f>
        <v>0</v>
      </c>
      <c r="BI250" s="135">
        <f>IF(N250="nulová",J250,0)</f>
        <v>0</v>
      </c>
      <c r="BJ250" s="17" t="s">
        <v>80</v>
      </c>
      <c r="BK250" s="135">
        <f>ROUND(I250*H250,2)</f>
        <v>0</v>
      </c>
      <c r="BL250" s="17" t="s">
        <v>124</v>
      </c>
      <c r="BM250" s="134" t="s">
        <v>378</v>
      </c>
    </row>
    <row r="251" spans="2:65" s="1" customFormat="1" ht="11.25" x14ac:dyDescent="0.2">
      <c r="B251" s="32"/>
      <c r="D251" s="136" t="s">
        <v>126</v>
      </c>
      <c r="F251" s="137" t="s">
        <v>379</v>
      </c>
      <c r="I251" s="138"/>
      <c r="L251" s="32"/>
      <c r="M251" s="139"/>
      <c r="T251" s="53"/>
      <c r="AT251" s="17" t="s">
        <v>126</v>
      </c>
      <c r="AU251" s="17" t="s">
        <v>82</v>
      </c>
    </row>
    <row r="252" spans="2:65" s="12" customFormat="1" ht="11.25" x14ac:dyDescent="0.2">
      <c r="B252" s="140"/>
      <c r="D252" s="141" t="s">
        <v>128</v>
      </c>
      <c r="E252" s="142" t="s">
        <v>19</v>
      </c>
      <c r="F252" s="143" t="s">
        <v>166</v>
      </c>
      <c r="H252" s="142" t="s">
        <v>19</v>
      </c>
      <c r="I252" s="144"/>
      <c r="L252" s="140"/>
      <c r="M252" s="145"/>
      <c r="T252" s="146"/>
      <c r="AT252" s="142" t="s">
        <v>128</v>
      </c>
      <c r="AU252" s="142" t="s">
        <v>82</v>
      </c>
      <c r="AV252" s="12" t="s">
        <v>80</v>
      </c>
      <c r="AW252" s="12" t="s">
        <v>33</v>
      </c>
      <c r="AX252" s="12" t="s">
        <v>72</v>
      </c>
      <c r="AY252" s="142" t="s">
        <v>117</v>
      </c>
    </row>
    <row r="253" spans="2:65" s="13" customFormat="1" ht="11.25" x14ac:dyDescent="0.2">
      <c r="B253" s="147"/>
      <c r="D253" s="141" t="s">
        <v>128</v>
      </c>
      <c r="E253" s="148" t="s">
        <v>19</v>
      </c>
      <c r="F253" s="149" t="s">
        <v>265</v>
      </c>
      <c r="H253" s="150">
        <v>40.35</v>
      </c>
      <c r="I253" s="151"/>
      <c r="L253" s="147"/>
      <c r="M253" s="152"/>
      <c r="T253" s="153"/>
      <c r="AT253" s="148" t="s">
        <v>128</v>
      </c>
      <c r="AU253" s="148" t="s">
        <v>82</v>
      </c>
      <c r="AV253" s="13" t="s">
        <v>82</v>
      </c>
      <c r="AW253" s="13" t="s">
        <v>33</v>
      </c>
      <c r="AX253" s="13" t="s">
        <v>72</v>
      </c>
      <c r="AY253" s="148" t="s">
        <v>117</v>
      </c>
    </row>
    <row r="254" spans="2:65" s="12" customFormat="1" ht="11.25" x14ac:dyDescent="0.2">
      <c r="B254" s="140"/>
      <c r="D254" s="141" t="s">
        <v>128</v>
      </c>
      <c r="E254" s="142" t="s">
        <v>19</v>
      </c>
      <c r="F254" s="143" t="s">
        <v>168</v>
      </c>
      <c r="H254" s="142" t="s">
        <v>19</v>
      </c>
      <c r="I254" s="144"/>
      <c r="L254" s="140"/>
      <c r="M254" s="145"/>
      <c r="T254" s="146"/>
      <c r="AT254" s="142" t="s">
        <v>128</v>
      </c>
      <c r="AU254" s="142" t="s">
        <v>82</v>
      </c>
      <c r="AV254" s="12" t="s">
        <v>80</v>
      </c>
      <c r="AW254" s="12" t="s">
        <v>33</v>
      </c>
      <c r="AX254" s="12" t="s">
        <v>72</v>
      </c>
      <c r="AY254" s="142" t="s">
        <v>117</v>
      </c>
    </row>
    <row r="255" spans="2:65" s="13" customFormat="1" ht="11.25" x14ac:dyDescent="0.2">
      <c r="B255" s="147"/>
      <c r="D255" s="141" t="s">
        <v>128</v>
      </c>
      <c r="E255" s="148" t="s">
        <v>19</v>
      </c>
      <c r="F255" s="149" t="s">
        <v>303</v>
      </c>
      <c r="H255" s="150">
        <v>3.1</v>
      </c>
      <c r="I255" s="151"/>
      <c r="L255" s="147"/>
      <c r="M255" s="152"/>
      <c r="T255" s="153"/>
      <c r="AT255" s="148" t="s">
        <v>128</v>
      </c>
      <c r="AU255" s="148" t="s">
        <v>82</v>
      </c>
      <c r="AV255" s="13" t="s">
        <v>82</v>
      </c>
      <c r="AW255" s="13" t="s">
        <v>33</v>
      </c>
      <c r="AX255" s="13" t="s">
        <v>72</v>
      </c>
      <c r="AY255" s="148" t="s">
        <v>117</v>
      </c>
    </row>
    <row r="256" spans="2:65" s="14" customFormat="1" ht="11.25" x14ac:dyDescent="0.2">
      <c r="B256" s="154"/>
      <c r="D256" s="141" t="s">
        <v>128</v>
      </c>
      <c r="E256" s="155" t="s">
        <v>19</v>
      </c>
      <c r="F256" s="156" t="s">
        <v>173</v>
      </c>
      <c r="H256" s="157">
        <v>43.45</v>
      </c>
      <c r="I256" s="158"/>
      <c r="L256" s="154"/>
      <c r="M256" s="159"/>
      <c r="T256" s="160"/>
      <c r="AT256" s="155" t="s">
        <v>128</v>
      </c>
      <c r="AU256" s="155" t="s">
        <v>82</v>
      </c>
      <c r="AV256" s="14" t="s">
        <v>124</v>
      </c>
      <c r="AW256" s="14" t="s">
        <v>33</v>
      </c>
      <c r="AX256" s="14" t="s">
        <v>80</v>
      </c>
      <c r="AY256" s="155" t="s">
        <v>117</v>
      </c>
    </row>
    <row r="257" spans="2:65" s="1" customFormat="1" ht="16.5" customHeight="1" x14ac:dyDescent="0.2">
      <c r="B257" s="32"/>
      <c r="C257" s="123" t="s">
        <v>380</v>
      </c>
      <c r="D257" s="123" t="s">
        <v>119</v>
      </c>
      <c r="E257" s="124" t="s">
        <v>381</v>
      </c>
      <c r="F257" s="125" t="s">
        <v>382</v>
      </c>
      <c r="G257" s="126" t="s">
        <v>156</v>
      </c>
      <c r="H257" s="127">
        <v>20.8</v>
      </c>
      <c r="I257" s="128"/>
      <c r="J257" s="129">
        <f>ROUND(I257*H257,2)</f>
        <v>0</v>
      </c>
      <c r="K257" s="125" t="s">
        <v>123</v>
      </c>
      <c r="L257" s="32"/>
      <c r="M257" s="130" t="s">
        <v>19</v>
      </c>
      <c r="N257" s="131" t="s">
        <v>43</v>
      </c>
      <c r="P257" s="132">
        <f>O257*H257</f>
        <v>0</v>
      </c>
      <c r="Q257" s="132">
        <v>0</v>
      </c>
      <c r="R257" s="132">
        <f>Q257*H257</f>
        <v>0</v>
      </c>
      <c r="S257" s="132">
        <v>0</v>
      </c>
      <c r="T257" s="133">
        <f>S257*H257</f>
        <v>0</v>
      </c>
      <c r="AR257" s="134" t="s">
        <v>124</v>
      </c>
      <c r="AT257" s="134" t="s">
        <v>119</v>
      </c>
      <c r="AU257" s="134" t="s">
        <v>82</v>
      </c>
      <c r="AY257" s="17" t="s">
        <v>117</v>
      </c>
      <c r="BE257" s="135">
        <f>IF(N257="základní",J257,0)</f>
        <v>0</v>
      </c>
      <c r="BF257" s="135">
        <f>IF(N257="snížená",J257,0)</f>
        <v>0</v>
      </c>
      <c r="BG257" s="135">
        <f>IF(N257="zákl. přenesená",J257,0)</f>
        <v>0</v>
      </c>
      <c r="BH257" s="135">
        <f>IF(N257="sníž. přenesená",J257,0)</f>
        <v>0</v>
      </c>
      <c r="BI257" s="135">
        <f>IF(N257="nulová",J257,0)</f>
        <v>0</v>
      </c>
      <c r="BJ257" s="17" t="s">
        <v>80</v>
      </c>
      <c r="BK257" s="135">
        <f>ROUND(I257*H257,2)</f>
        <v>0</v>
      </c>
      <c r="BL257" s="17" t="s">
        <v>124</v>
      </c>
      <c r="BM257" s="134" t="s">
        <v>383</v>
      </c>
    </row>
    <row r="258" spans="2:65" s="1" customFormat="1" ht="11.25" x14ac:dyDescent="0.2">
      <c r="B258" s="32"/>
      <c r="D258" s="136" t="s">
        <v>126</v>
      </c>
      <c r="F258" s="137" t="s">
        <v>384</v>
      </c>
      <c r="I258" s="138"/>
      <c r="L258" s="32"/>
      <c r="M258" s="139"/>
      <c r="T258" s="53"/>
      <c r="AT258" s="17" t="s">
        <v>126</v>
      </c>
      <c r="AU258" s="17" t="s">
        <v>82</v>
      </c>
    </row>
    <row r="259" spans="2:65" s="13" customFormat="1" ht="11.25" x14ac:dyDescent="0.2">
      <c r="B259" s="147"/>
      <c r="D259" s="141" t="s">
        <v>128</v>
      </c>
      <c r="E259" s="148" t="s">
        <v>19</v>
      </c>
      <c r="F259" s="149" t="s">
        <v>385</v>
      </c>
      <c r="H259" s="150">
        <v>20.8</v>
      </c>
      <c r="I259" s="151"/>
      <c r="L259" s="147"/>
      <c r="M259" s="152"/>
      <c r="T259" s="153"/>
      <c r="AT259" s="148" t="s">
        <v>128</v>
      </c>
      <c r="AU259" s="148" t="s">
        <v>82</v>
      </c>
      <c r="AV259" s="13" t="s">
        <v>82</v>
      </c>
      <c r="AW259" s="13" t="s">
        <v>33</v>
      </c>
      <c r="AX259" s="13" t="s">
        <v>80</v>
      </c>
      <c r="AY259" s="148" t="s">
        <v>117</v>
      </c>
    </row>
    <row r="260" spans="2:65" s="1" customFormat="1" ht="24.2" customHeight="1" x14ac:dyDescent="0.2">
      <c r="B260" s="32"/>
      <c r="C260" s="123" t="s">
        <v>386</v>
      </c>
      <c r="D260" s="123" t="s">
        <v>119</v>
      </c>
      <c r="E260" s="124" t="s">
        <v>387</v>
      </c>
      <c r="F260" s="125" t="s">
        <v>388</v>
      </c>
      <c r="G260" s="126" t="s">
        <v>389</v>
      </c>
      <c r="H260" s="127">
        <v>1</v>
      </c>
      <c r="I260" s="311">
        <v>30000</v>
      </c>
      <c r="J260" s="129">
        <f>ROUND(I260*H260,2)</f>
        <v>30000</v>
      </c>
      <c r="K260" s="125" t="s">
        <v>19</v>
      </c>
      <c r="L260" s="32"/>
      <c r="M260" s="130" t="s">
        <v>19</v>
      </c>
      <c r="N260" s="131" t="s">
        <v>43</v>
      </c>
      <c r="P260" s="132">
        <f>O260*H260</f>
        <v>0</v>
      </c>
      <c r="Q260" s="132">
        <v>0</v>
      </c>
      <c r="R260" s="132">
        <f>Q260*H260</f>
        <v>0</v>
      </c>
      <c r="S260" s="132">
        <v>0</v>
      </c>
      <c r="T260" s="133">
        <f>S260*H260</f>
        <v>0</v>
      </c>
      <c r="AR260" s="134" t="s">
        <v>124</v>
      </c>
      <c r="AT260" s="134" t="s">
        <v>119</v>
      </c>
      <c r="AU260" s="134" t="s">
        <v>82</v>
      </c>
      <c r="AY260" s="17" t="s">
        <v>117</v>
      </c>
      <c r="BE260" s="135">
        <f>IF(N260="základní",J260,0)</f>
        <v>30000</v>
      </c>
      <c r="BF260" s="135">
        <f>IF(N260="snížená",J260,0)</f>
        <v>0</v>
      </c>
      <c r="BG260" s="135">
        <f>IF(N260="zákl. přenesená",J260,0)</f>
        <v>0</v>
      </c>
      <c r="BH260" s="135">
        <f>IF(N260="sníž. přenesená",J260,0)</f>
        <v>0</v>
      </c>
      <c r="BI260" s="135">
        <f>IF(N260="nulová",J260,0)</f>
        <v>0</v>
      </c>
      <c r="BJ260" s="17" t="s">
        <v>80</v>
      </c>
      <c r="BK260" s="135">
        <f>ROUND(I260*H260,2)</f>
        <v>30000</v>
      </c>
      <c r="BL260" s="17" t="s">
        <v>124</v>
      </c>
      <c r="BM260" s="134" t="s">
        <v>390</v>
      </c>
    </row>
    <row r="261" spans="2:65" s="12" customFormat="1" ht="11.25" x14ac:dyDescent="0.2">
      <c r="B261" s="140"/>
      <c r="D261" s="141" t="s">
        <v>128</v>
      </c>
      <c r="E261" s="142" t="s">
        <v>19</v>
      </c>
      <c r="F261" s="143" t="s">
        <v>391</v>
      </c>
      <c r="H261" s="142" t="s">
        <v>19</v>
      </c>
      <c r="I261" s="312"/>
      <c r="L261" s="140"/>
      <c r="M261" s="145"/>
      <c r="T261" s="146"/>
      <c r="AT261" s="142" t="s">
        <v>128</v>
      </c>
      <c r="AU261" s="142" t="s">
        <v>82</v>
      </c>
      <c r="AV261" s="12" t="s">
        <v>80</v>
      </c>
      <c r="AW261" s="12" t="s">
        <v>33</v>
      </c>
      <c r="AX261" s="12" t="s">
        <v>72</v>
      </c>
      <c r="AY261" s="142" t="s">
        <v>117</v>
      </c>
    </row>
    <row r="262" spans="2:65" s="12" customFormat="1" ht="11.25" x14ac:dyDescent="0.2">
      <c r="B262" s="140"/>
      <c r="D262" s="141" t="s">
        <v>128</v>
      </c>
      <c r="E262" s="142" t="s">
        <v>19</v>
      </c>
      <c r="F262" s="143" t="s">
        <v>392</v>
      </c>
      <c r="H262" s="142" t="s">
        <v>19</v>
      </c>
      <c r="I262" s="312"/>
      <c r="L262" s="140"/>
      <c r="M262" s="145"/>
      <c r="T262" s="146"/>
      <c r="AT262" s="142" t="s">
        <v>128</v>
      </c>
      <c r="AU262" s="142" t="s">
        <v>82</v>
      </c>
      <c r="AV262" s="12" t="s">
        <v>80</v>
      </c>
      <c r="AW262" s="12" t="s">
        <v>33</v>
      </c>
      <c r="AX262" s="12" t="s">
        <v>72</v>
      </c>
      <c r="AY262" s="142" t="s">
        <v>117</v>
      </c>
    </row>
    <row r="263" spans="2:65" s="13" customFormat="1" ht="11.25" x14ac:dyDescent="0.2">
      <c r="B263" s="147"/>
      <c r="D263" s="141" t="s">
        <v>128</v>
      </c>
      <c r="E263" s="148" t="s">
        <v>19</v>
      </c>
      <c r="F263" s="149" t="s">
        <v>80</v>
      </c>
      <c r="H263" s="150">
        <v>1</v>
      </c>
      <c r="I263" s="313"/>
      <c r="L263" s="147"/>
      <c r="M263" s="152"/>
      <c r="T263" s="153"/>
      <c r="AT263" s="148" t="s">
        <v>128</v>
      </c>
      <c r="AU263" s="148" t="s">
        <v>82</v>
      </c>
      <c r="AV263" s="13" t="s">
        <v>82</v>
      </c>
      <c r="AW263" s="13" t="s">
        <v>33</v>
      </c>
      <c r="AX263" s="13" t="s">
        <v>80</v>
      </c>
      <c r="AY263" s="148" t="s">
        <v>117</v>
      </c>
    </row>
    <row r="264" spans="2:65" s="1" customFormat="1" ht="16.5" customHeight="1" x14ac:dyDescent="0.2">
      <c r="B264" s="32"/>
      <c r="C264" s="161" t="s">
        <v>393</v>
      </c>
      <c r="D264" s="161" t="s">
        <v>229</v>
      </c>
      <c r="E264" s="162" t="s">
        <v>394</v>
      </c>
      <c r="F264" s="163" t="s">
        <v>395</v>
      </c>
      <c r="G264" s="164" t="s">
        <v>396</v>
      </c>
      <c r="H264" s="165">
        <v>3</v>
      </c>
      <c r="I264" s="314">
        <v>0</v>
      </c>
      <c r="J264" s="167">
        <f>ROUND(I264*H264,2)</f>
        <v>0</v>
      </c>
      <c r="K264" s="163" t="s">
        <v>19</v>
      </c>
      <c r="L264" s="168"/>
      <c r="M264" s="169" t="s">
        <v>19</v>
      </c>
      <c r="N264" s="170" t="s">
        <v>43</v>
      </c>
      <c r="P264" s="132">
        <f>O264*H264</f>
        <v>0</v>
      </c>
      <c r="Q264" s="132">
        <v>0</v>
      </c>
      <c r="R264" s="132">
        <f>Q264*H264</f>
        <v>0</v>
      </c>
      <c r="S264" s="132">
        <v>0</v>
      </c>
      <c r="T264" s="133">
        <f>S264*H264</f>
        <v>0</v>
      </c>
      <c r="AR264" s="134" t="s">
        <v>174</v>
      </c>
      <c r="AT264" s="134" t="s">
        <v>229</v>
      </c>
      <c r="AU264" s="134" t="s">
        <v>82</v>
      </c>
      <c r="AY264" s="17" t="s">
        <v>117</v>
      </c>
      <c r="BE264" s="135">
        <f>IF(N264="základní",J264,0)</f>
        <v>0</v>
      </c>
      <c r="BF264" s="135">
        <f>IF(N264="snížená",J264,0)</f>
        <v>0</v>
      </c>
      <c r="BG264" s="135">
        <f>IF(N264="zákl. přenesená",J264,0)</f>
        <v>0</v>
      </c>
      <c r="BH264" s="135">
        <f>IF(N264="sníž. přenesená",J264,0)</f>
        <v>0</v>
      </c>
      <c r="BI264" s="135">
        <f>IF(N264="nulová",J264,0)</f>
        <v>0</v>
      </c>
      <c r="BJ264" s="17" t="s">
        <v>80</v>
      </c>
      <c r="BK264" s="135">
        <f>ROUND(I264*H264,2)</f>
        <v>0</v>
      </c>
      <c r="BL264" s="17" t="s">
        <v>124</v>
      </c>
      <c r="BM264" s="134" t="s">
        <v>397</v>
      </c>
    </row>
    <row r="265" spans="2:65" s="1" customFormat="1" ht="19.5" x14ac:dyDescent="0.2">
      <c r="B265" s="32"/>
      <c r="D265" s="141" t="s">
        <v>398</v>
      </c>
      <c r="F265" s="171" t="s">
        <v>399</v>
      </c>
      <c r="I265" s="315"/>
      <c r="L265" s="32"/>
      <c r="M265" s="139"/>
      <c r="T265" s="53"/>
      <c r="AT265" s="17" t="s">
        <v>398</v>
      </c>
      <c r="AU265" s="17" t="s">
        <v>82</v>
      </c>
    </row>
    <row r="266" spans="2:65" s="1" customFormat="1" ht="16.5" customHeight="1" x14ac:dyDescent="0.2">
      <c r="B266" s="32"/>
      <c r="C266" s="161" t="s">
        <v>400</v>
      </c>
      <c r="D266" s="161" t="s">
        <v>229</v>
      </c>
      <c r="E266" s="162" t="s">
        <v>401</v>
      </c>
      <c r="F266" s="163" t="s">
        <v>402</v>
      </c>
      <c r="G266" s="164" t="s">
        <v>396</v>
      </c>
      <c r="H266" s="165">
        <v>1</v>
      </c>
      <c r="I266" s="314">
        <v>0</v>
      </c>
      <c r="J266" s="167">
        <f>ROUND(I266*H266,2)</f>
        <v>0</v>
      </c>
      <c r="K266" s="163" t="s">
        <v>19</v>
      </c>
      <c r="L266" s="168"/>
      <c r="M266" s="169" t="s">
        <v>19</v>
      </c>
      <c r="N266" s="170" t="s">
        <v>43</v>
      </c>
      <c r="P266" s="132">
        <f>O266*H266</f>
        <v>0</v>
      </c>
      <c r="Q266" s="132">
        <v>0</v>
      </c>
      <c r="R266" s="132">
        <f>Q266*H266</f>
        <v>0</v>
      </c>
      <c r="S266" s="132">
        <v>0</v>
      </c>
      <c r="T266" s="133">
        <f>S266*H266</f>
        <v>0</v>
      </c>
      <c r="AR266" s="134" t="s">
        <v>174</v>
      </c>
      <c r="AT266" s="134" t="s">
        <v>229</v>
      </c>
      <c r="AU266" s="134" t="s">
        <v>82</v>
      </c>
      <c r="AY266" s="17" t="s">
        <v>117</v>
      </c>
      <c r="BE266" s="135">
        <f>IF(N266="základní",J266,0)</f>
        <v>0</v>
      </c>
      <c r="BF266" s="135">
        <f>IF(N266="snížená",J266,0)</f>
        <v>0</v>
      </c>
      <c r="BG266" s="135">
        <f>IF(N266="zákl. přenesená",J266,0)</f>
        <v>0</v>
      </c>
      <c r="BH266" s="135">
        <f>IF(N266="sníž. přenesená",J266,0)</f>
        <v>0</v>
      </c>
      <c r="BI266" s="135">
        <f>IF(N266="nulová",J266,0)</f>
        <v>0</v>
      </c>
      <c r="BJ266" s="17" t="s">
        <v>80</v>
      </c>
      <c r="BK266" s="135">
        <f>ROUND(I266*H266,2)</f>
        <v>0</v>
      </c>
      <c r="BL266" s="17" t="s">
        <v>124</v>
      </c>
      <c r="BM266" s="134" t="s">
        <v>403</v>
      </c>
    </row>
    <row r="267" spans="2:65" s="1" customFormat="1" ht="19.5" x14ac:dyDescent="0.2">
      <c r="B267" s="32"/>
      <c r="D267" s="141" t="s">
        <v>398</v>
      </c>
      <c r="F267" s="171" t="s">
        <v>399</v>
      </c>
      <c r="I267" s="315"/>
      <c r="L267" s="32"/>
      <c r="M267" s="139"/>
      <c r="T267" s="53"/>
      <c r="AT267" s="17" t="s">
        <v>398</v>
      </c>
      <c r="AU267" s="17" t="s">
        <v>82</v>
      </c>
    </row>
    <row r="268" spans="2:65" s="1" customFormat="1" ht="16.5" customHeight="1" x14ac:dyDescent="0.2">
      <c r="B268" s="32"/>
      <c r="C268" s="161" t="s">
        <v>404</v>
      </c>
      <c r="D268" s="161" t="s">
        <v>229</v>
      </c>
      <c r="E268" s="162" t="s">
        <v>405</v>
      </c>
      <c r="F268" s="163" t="s">
        <v>406</v>
      </c>
      <c r="G268" s="164" t="s">
        <v>396</v>
      </c>
      <c r="H268" s="165">
        <v>1</v>
      </c>
      <c r="I268" s="314">
        <v>0</v>
      </c>
      <c r="J268" s="167">
        <f>ROUND(I268*H268,2)</f>
        <v>0</v>
      </c>
      <c r="K268" s="163" t="s">
        <v>19</v>
      </c>
      <c r="L268" s="168"/>
      <c r="M268" s="169" t="s">
        <v>19</v>
      </c>
      <c r="N268" s="170" t="s">
        <v>43</v>
      </c>
      <c r="P268" s="132">
        <f>O268*H268</f>
        <v>0</v>
      </c>
      <c r="Q268" s="132">
        <v>0</v>
      </c>
      <c r="R268" s="132">
        <f>Q268*H268</f>
        <v>0</v>
      </c>
      <c r="S268" s="132">
        <v>0</v>
      </c>
      <c r="T268" s="133">
        <f>S268*H268</f>
        <v>0</v>
      </c>
      <c r="AR268" s="134" t="s">
        <v>174</v>
      </c>
      <c r="AT268" s="134" t="s">
        <v>229</v>
      </c>
      <c r="AU268" s="134" t="s">
        <v>82</v>
      </c>
      <c r="AY268" s="17" t="s">
        <v>117</v>
      </c>
      <c r="BE268" s="135">
        <f>IF(N268="základní",J268,0)</f>
        <v>0</v>
      </c>
      <c r="BF268" s="135">
        <f>IF(N268="snížená",J268,0)</f>
        <v>0</v>
      </c>
      <c r="BG268" s="135">
        <f>IF(N268="zákl. přenesená",J268,0)</f>
        <v>0</v>
      </c>
      <c r="BH268" s="135">
        <f>IF(N268="sníž. přenesená",J268,0)</f>
        <v>0</v>
      </c>
      <c r="BI268" s="135">
        <f>IF(N268="nulová",J268,0)</f>
        <v>0</v>
      </c>
      <c r="BJ268" s="17" t="s">
        <v>80</v>
      </c>
      <c r="BK268" s="135">
        <f>ROUND(I268*H268,2)</f>
        <v>0</v>
      </c>
      <c r="BL268" s="17" t="s">
        <v>124</v>
      </c>
      <c r="BM268" s="134" t="s">
        <v>407</v>
      </c>
    </row>
    <row r="269" spans="2:65" s="1" customFormat="1" ht="19.5" x14ac:dyDescent="0.2">
      <c r="B269" s="32"/>
      <c r="D269" s="141" t="s">
        <v>398</v>
      </c>
      <c r="F269" s="171" t="s">
        <v>399</v>
      </c>
      <c r="I269" s="315"/>
      <c r="L269" s="32"/>
      <c r="M269" s="139"/>
      <c r="T269" s="53"/>
      <c r="AT269" s="17" t="s">
        <v>398</v>
      </c>
      <c r="AU269" s="17" t="s">
        <v>82</v>
      </c>
    </row>
    <row r="270" spans="2:65" s="1" customFormat="1" ht="24.2" customHeight="1" x14ac:dyDescent="0.2">
      <c r="B270" s="32"/>
      <c r="C270" s="161" t="s">
        <v>408</v>
      </c>
      <c r="D270" s="161" t="s">
        <v>229</v>
      </c>
      <c r="E270" s="162" t="s">
        <v>409</v>
      </c>
      <c r="F270" s="163" t="s">
        <v>410</v>
      </c>
      <c r="G270" s="164" t="s">
        <v>396</v>
      </c>
      <c r="H270" s="165">
        <v>1</v>
      </c>
      <c r="I270" s="314">
        <v>0</v>
      </c>
      <c r="J270" s="167">
        <f>ROUND(I270*H270,2)</f>
        <v>0</v>
      </c>
      <c r="K270" s="163" t="s">
        <v>19</v>
      </c>
      <c r="L270" s="168"/>
      <c r="M270" s="169" t="s">
        <v>19</v>
      </c>
      <c r="N270" s="170" t="s">
        <v>43</v>
      </c>
      <c r="P270" s="132">
        <f>O270*H270</f>
        <v>0</v>
      </c>
      <c r="Q270" s="132">
        <v>0</v>
      </c>
      <c r="R270" s="132">
        <f>Q270*H270</f>
        <v>0</v>
      </c>
      <c r="S270" s="132">
        <v>0</v>
      </c>
      <c r="T270" s="133">
        <f>S270*H270</f>
        <v>0</v>
      </c>
      <c r="AR270" s="134" t="s">
        <v>174</v>
      </c>
      <c r="AT270" s="134" t="s">
        <v>229</v>
      </c>
      <c r="AU270" s="134" t="s">
        <v>82</v>
      </c>
      <c r="AY270" s="17" t="s">
        <v>117</v>
      </c>
      <c r="BE270" s="135">
        <f>IF(N270="základní",J270,0)</f>
        <v>0</v>
      </c>
      <c r="BF270" s="135">
        <f>IF(N270="snížená",J270,0)</f>
        <v>0</v>
      </c>
      <c r="BG270" s="135">
        <f>IF(N270="zákl. přenesená",J270,0)</f>
        <v>0</v>
      </c>
      <c r="BH270" s="135">
        <f>IF(N270="sníž. přenesená",J270,0)</f>
        <v>0</v>
      </c>
      <c r="BI270" s="135">
        <f>IF(N270="nulová",J270,0)</f>
        <v>0</v>
      </c>
      <c r="BJ270" s="17" t="s">
        <v>80</v>
      </c>
      <c r="BK270" s="135">
        <f>ROUND(I270*H270,2)</f>
        <v>0</v>
      </c>
      <c r="BL270" s="17" t="s">
        <v>124</v>
      </c>
      <c r="BM270" s="134" t="s">
        <v>411</v>
      </c>
    </row>
    <row r="271" spans="2:65" s="1" customFormat="1" ht="19.5" x14ac:dyDescent="0.2">
      <c r="B271" s="32"/>
      <c r="D271" s="141" t="s">
        <v>398</v>
      </c>
      <c r="F271" s="171" t="s">
        <v>399</v>
      </c>
      <c r="I271" s="315"/>
      <c r="L271" s="32"/>
      <c r="M271" s="139"/>
      <c r="T271" s="53"/>
      <c r="AT271" s="17" t="s">
        <v>398</v>
      </c>
      <c r="AU271" s="17" t="s">
        <v>82</v>
      </c>
    </row>
    <row r="272" spans="2:65" s="1" customFormat="1" ht="16.5" customHeight="1" x14ac:dyDescent="0.2">
      <c r="B272" s="32"/>
      <c r="C272" s="123" t="s">
        <v>412</v>
      </c>
      <c r="D272" s="123" t="s">
        <v>119</v>
      </c>
      <c r="E272" s="124" t="s">
        <v>413</v>
      </c>
      <c r="F272" s="125" t="s">
        <v>414</v>
      </c>
      <c r="G272" s="126" t="s">
        <v>389</v>
      </c>
      <c r="H272" s="127">
        <v>1</v>
      </c>
      <c r="I272" s="311">
        <v>30000</v>
      </c>
      <c r="J272" s="129">
        <f>ROUND(I272*H272,2)</f>
        <v>30000</v>
      </c>
      <c r="K272" s="125" t="s">
        <v>19</v>
      </c>
      <c r="L272" s="32"/>
      <c r="M272" s="130" t="s">
        <v>19</v>
      </c>
      <c r="N272" s="131" t="s">
        <v>43</v>
      </c>
      <c r="P272" s="132">
        <f>O272*H272</f>
        <v>0</v>
      </c>
      <c r="Q272" s="132">
        <v>0</v>
      </c>
      <c r="R272" s="132">
        <f>Q272*H272</f>
        <v>0</v>
      </c>
      <c r="S272" s="132">
        <v>0</v>
      </c>
      <c r="T272" s="133">
        <f>S272*H272</f>
        <v>0</v>
      </c>
      <c r="AR272" s="134" t="s">
        <v>124</v>
      </c>
      <c r="AT272" s="134" t="s">
        <v>119</v>
      </c>
      <c r="AU272" s="134" t="s">
        <v>82</v>
      </c>
      <c r="AY272" s="17" t="s">
        <v>117</v>
      </c>
      <c r="BE272" s="135">
        <f>IF(N272="základní",J272,0)</f>
        <v>30000</v>
      </c>
      <c r="BF272" s="135">
        <f>IF(N272="snížená",J272,0)</f>
        <v>0</v>
      </c>
      <c r="BG272" s="135">
        <f>IF(N272="zákl. přenesená",J272,0)</f>
        <v>0</v>
      </c>
      <c r="BH272" s="135">
        <f>IF(N272="sníž. přenesená",J272,0)</f>
        <v>0</v>
      </c>
      <c r="BI272" s="135">
        <f>IF(N272="nulová",J272,0)</f>
        <v>0</v>
      </c>
      <c r="BJ272" s="17" t="s">
        <v>80</v>
      </c>
      <c r="BK272" s="135">
        <f>ROUND(I272*H272,2)</f>
        <v>30000</v>
      </c>
      <c r="BL272" s="17" t="s">
        <v>124</v>
      </c>
      <c r="BM272" s="134" t="s">
        <v>415</v>
      </c>
    </row>
    <row r="273" spans="2:65" s="12" customFormat="1" ht="11.25" x14ac:dyDescent="0.2">
      <c r="B273" s="140"/>
      <c r="D273" s="141" t="s">
        <v>128</v>
      </c>
      <c r="E273" s="142" t="s">
        <v>19</v>
      </c>
      <c r="F273" s="143" t="s">
        <v>392</v>
      </c>
      <c r="H273" s="142" t="s">
        <v>19</v>
      </c>
      <c r="I273" s="144"/>
      <c r="L273" s="140"/>
      <c r="M273" s="145"/>
      <c r="T273" s="146"/>
      <c r="AT273" s="142" t="s">
        <v>128</v>
      </c>
      <c r="AU273" s="142" t="s">
        <v>82</v>
      </c>
      <c r="AV273" s="12" t="s">
        <v>80</v>
      </c>
      <c r="AW273" s="12" t="s">
        <v>33</v>
      </c>
      <c r="AX273" s="12" t="s">
        <v>72</v>
      </c>
      <c r="AY273" s="142" t="s">
        <v>117</v>
      </c>
    </row>
    <row r="274" spans="2:65" s="13" customFormat="1" ht="11.25" x14ac:dyDescent="0.2">
      <c r="B274" s="147"/>
      <c r="D274" s="141" t="s">
        <v>128</v>
      </c>
      <c r="E274" s="148" t="s">
        <v>19</v>
      </c>
      <c r="F274" s="149" t="s">
        <v>80</v>
      </c>
      <c r="H274" s="150">
        <v>1</v>
      </c>
      <c r="I274" s="151"/>
      <c r="L274" s="147"/>
      <c r="M274" s="152"/>
      <c r="T274" s="153"/>
      <c r="AT274" s="148" t="s">
        <v>128</v>
      </c>
      <c r="AU274" s="148" t="s">
        <v>82</v>
      </c>
      <c r="AV274" s="13" t="s">
        <v>82</v>
      </c>
      <c r="AW274" s="13" t="s">
        <v>33</v>
      </c>
      <c r="AX274" s="13" t="s">
        <v>80</v>
      </c>
      <c r="AY274" s="148" t="s">
        <v>117</v>
      </c>
    </row>
    <row r="275" spans="2:65" s="11" customFormat="1" ht="22.9" customHeight="1" x14ac:dyDescent="0.2">
      <c r="B275" s="111"/>
      <c r="D275" s="112" t="s">
        <v>71</v>
      </c>
      <c r="E275" s="121" t="s">
        <v>416</v>
      </c>
      <c r="F275" s="121" t="s">
        <v>417</v>
      </c>
      <c r="I275" s="114"/>
      <c r="J275" s="122">
        <f>BK275</f>
        <v>0</v>
      </c>
      <c r="L275" s="111"/>
      <c r="M275" s="116"/>
      <c r="P275" s="117">
        <f>SUM(P276:P297)</f>
        <v>0</v>
      </c>
      <c r="R275" s="117">
        <f>SUM(R276:R297)</f>
        <v>0</v>
      </c>
      <c r="T275" s="118">
        <f>SUM(T276:T297)</f>
        <v>0</v>
      </c>
      <c r="AR275" s="112" t="s">
        <v>80</v>
      </c>
      <c r="AT275" s="119" t="s">
        <v>71</v>
      </c>
      <c r="AU275" s="119" t="s">
        <v>80</v>
      </c>
      <c r="AY275" s="112" t="s">
        <v>117</v>
      </c>
      <c r="BK275" s="120">
        <f>SUM(BK276:BK297)</f>
        <v>0</v>
      </c>
    </row>
    <row r="276" spans="2:65" s="1" customFormat="1" ht="24.2" customHeight="1" x14ac:dyDescent="0.2">
      <c r="B276" s="32"/>
      <c r="C276" s="123" t="s">
        <v>418</v>
      </c>
      <c r="D276" s="123" t="s">
        <v>119</v>
      </c>
      <c r="E276" s="124" t="s">
        <v>419</v>
      </c>
      <c r="F276" s="125" t="s">
        <v>420</v>
      </c>
      <c r="G276" s="126" t="s">
        <v>232</v>
      </c>
      <c r="H276" s="127">
        <v>63.656999999999996</v>
      </c>
      <c r="I276" s="128"/>
      <c r="J276" s="129">
        <f>ROUND(I276*H276,2)</f>
        <v>0</v>
      </c>
      <c r="K276" s="125" t="s">
        <v>123</v>
      </c>
      <c r="L276" s="32"/>
      <c r="M276" s="130" t="s">
        <v>19</v>
      </c>
      <c r="N276" s="131" t="s">
        <v>43</v>
      </c>
      <c r="P276" s="132">
        <f>O276*H276</f>
        <v>0</v>
      </c>
      <c r="Q276" s="132">
        <v>0</v>
      </c>
      <c r="R276" s="132">
        <f>Q276*H276</f>
        <v>0</v>
      </c>
      <c r="S276" s="132">
        <v>0</v>
      </c>
      <c r="T276" s="133">
        <f>S276*H276</f>
        <v>0</v>
      </c>
      <c r="AR276" s="134" t="s">
        <v>124</v>
      </c>
      <c r="AT276" s="134" t="s">
        <v>119</v>
      </c>
      <c r="AU276" s="134" t="s">
        <v>82</v>
      </c>
      <c r="AY276" s="17" t="s">
        <v>117</v>
      </c>
      <c r="BE276" s="135">
        <f>IF(N276="základní",J276,0)</f>
        <v>0</v>
      </c>
      <c r="BF276" s="135">
        <f>IF(N276="snížená",J276,0)</f>
        <v>0</v>
      </c>
      <c r="BG276" s="135">
        <f>IF(N276="zákl. přenesená",J276,0)</f>
        <v>0</v>
      </c>
      <c r="BH276" s="135">
        <f>IF(N276="sníž. přenesená",J276,0)</f>
        <v>0</v>
      </c>
      <c r="BI276" s="135">
        <f>IF(N276="nulová",J276,0)</f>
        <v>0</v>
      </c>
      <c r="BJ276" s="17" t="s">
        <v>80</v>
      </c>
      <c r="BK276" s="135">
        <f>ROUND(I276*H276,2)</f>
        <v>0</v>
      </c>
      <c r="BL276" s="17" t="s">
        <v>124</v>
      </c>
      <c r="BM276" s="134" t="s">
        <v>421</v>
      </c>
    </row>
    <row r="277" spans="2:65" s="1" customFormat="1" ht="11.25" x14ac:dyDescent="0.2">
      <c r="B277" s="32"/>
      <c r="D277" s="136" t="s">
        <v>126</v>
      </c>
      <c r="F277" s="137" t="s">
        <v>422</v>
      </c>
      <c r="I277" s="138"/>
      <c r="L277" s="32"/>
      <c r="M277" s="139"/>
      <c r="T277" s="53"/>
      <c r="AT277" s="17" t="s">
        <v>126</v>
      </c>
      <c r="AU277" s="17" t="s">
        <v>82</v>
      </c>
    </row>
    <row r="278" spans="2:65" s="1" customFormat="1" ht="24.2" customHeight="1" x14ac:dyDescent="0.2">
      <c r="B278" s="32"/>
      <c r="C278" s="123" t="s">
        <v>423</v>
      </c>
      <c r="D278" s="123" t="s">
        <v>119</v>
      </c>
      <c r="E278" s="124" t="s">
        <v>424</v>
      </c>
      <c r="F278" s="125" t="s">
        <v>425</v>
      </c>
      <c r="G278" s="126" t="s">
        <v>232</v>
      </c>
      <c r="H278" s="127">
        <v>891.19799999999998</v>
      </c>
      <c r="I278" s="128"/>
      <c r="J278" s="129">
        <f>ROUND(I278*H278,2)</f>
        <v>0</v>
      </c>
      <c r="K278" s="125" t="s">
        <v>123</v>
      </c>
      <c r="L278" s="32"/>
      <c r="M278" s="130" t="s">
        <v>19</v>
      </c>
      <c r="N278" s="131" t="s">
        <v>43</v>
      </c>
      <c r="P278" s="132">
        <f>O278*H278</f>
        <v>0</v>
      </c>
      <c r="Q278" s="132">
        <v>0</v>
      </c>
      <c r="R278" s="132">
        <f>Q278*H278</f>
        <v>0</v>
      </c>
      <c r="S278" s="132">
        <v>0</v>
      </c>
      <c r="T278" s="133">
        <f>S278*H278</f>
        <v>0</v>
      </c>
      <c r="AR278" s="134" t="s">
        <v>124</v>
      </c>
      <c r="AT278" s="134" t="s">
        <v>119</v>
      </c>
      <c r="AU278" s="134" t="s">
        <v>82</v>
      </c>
      <c r="AY278" s="17" t="s">
        <v>117</v>
      </c>
      <c r="BE278" s="135">
        <f>IF(N278="základní",J278,0)</f>
        <v>0</v>
      </c>
      <c r="BF278" s="135">
        <f>IF(N278="snížená",J278,0)</f>
        <v>0</v>
      </c>
      <c r="BG278" s="135">
        <f>IF(N278="zákl. přenesená",J278,0)</f>
        <v>0</v>
      </c>
      <c r="BH278" s="135">
        <f>IF(N278="sníž. přenesená",J278,0)</f>
        <v>0</v>
      </c>
      <c r="BI278" s="135">
        <f>IF(N278="nulová",J278,0)</f>
        <v>0</v>
      </c>
      <c r="BJ278" s="17" t="s">
        <v>80</v>
      </c>
      <c r="BK278" s="135">
        <f>ROUND(I278*H278,2)</f>
        <v>0</v>
      </c>
      <c r="BL278" s="17" t="s">
        <v>124</v>
      </c>
      <c r="BM278" s="134" t="s">
        <v>426</v>
      </c>
    </row>
    <row r="279" spans="2:65" s="1" customFormat="1" ht="11.25" x14ac:dyDescent="0.2">
      <c r="B279" s="32"/>
      <c r="D279" s="136" t="s">
        <v>126</v>
      </c>
      <c r="F279" s="137" t="s">
        <v>427</v>
      </c>
      <c r="I279" s="138"/>
      <c r="L279" s="32"/>
      <c r="M279" s="139"/>
      <c r="T279" s="53"/>
      <c r="AT279" s="17" t="s">
        <v>126</v>
      </c>
      <c r="AU279" s="17" t="s">
        <v>82</v>
      </c>
    </row>
    <row r="280" spans="2:65" s="13" customFormat="1" ht="11.25" x14ac:dyDescent="0.2">
      <c r="B280" s="147"/>
      <c r="D280" s="141" t="s">
        <v>128</v>
      </c>
      <c r="E280" s="148" t="s">
        <v>19</v>
      </c>
      <c r="F280" s="149" t="s">
        <v>428</v>
      </c>
      <c r="H280" s="150">
        <v>891.19799999999998</v>
      </c>
      <c r="I280" s="151"/>
      <c r="L280" s="147"/>
      <c r="M280" s="152"/>
      <c r="T280" s="153"/>
      <c r="AT280" s="148" t="s">
        <v>128</v>
      </c>
      <c r="AU280" s="148" t="s">
        <v>82</v>
      </c>
      <c r="AV280" s="13" t="s">
        <v>82</v>
      </c>
      <c r="AW280" s="13" t="s">
        <v>33</v>
      </c>
      <c r="AX280" s="13" t="s">
        <v>80</v>
      </c>
      <c r="AY280" s="148" t="s">
        <v>117</v>
      </c>
    </row>
    <row r="281" spans="2:65" s="1" customFormat="1" ht="16.5" customHeight="1" x14ac:dyDescent="0.2">
      <c r="B281" s="32"/>
      <c r="C281" s="123" t="s">
        <v>429</v>
      </c>
      <c r="D281" s="123" t="s">
        <v>119</v>
      </c>
      <c r="E281" s="124" t="s">
        <v>430</v>
      </c>
      <c r="F281" s="125" t="s">
        <v>431</v>
      </c>
      <c r="G281" s="126" t="s">
        <v>232</v>
      </c>
      <c r="H281" s="127">
        <v>63.656999999999996</v>
      </c>
      <c r="I281" s="128"/>
      <c r="J281" s="129">
        <f>ROUND(I281*H281,2)</f>
        <v>0</v>
      </c>
      <c r="K281" s="125" t="s">
        <v>123</v>
      </c>
      <c r="L281" s="32"/>
      <c r="M281" s="130" t="s">
        <v>19</v>
      </c>
      <c r="N281" s="131" t="s">
        <v>43</v>
      </c>
      <c r="P281" s="132">
        <f>O281*H281</f>
        <v>0</v>
      </c>
      <c r="Q281" s="132">
        <v>0</v>
      </c>
      <c r="R281" s="132">
        <f>Q281*H281</f>
        <v>0</v>
      </c>
      <c r="S281" s="132">
        <v>0</v>
      </c>
      <c r="T281" s="133">
        <f>S281*H281</f>
        <v>0</v>
      </c>
      <c r="AR281" s="134" t="s">
        <v>124</v>
      </c>
      <c r="AT281" s="134" t="s">
        <v>119</v>
      </c>
      <c r="AU281" s="134" t="s">
        <v>82</v>
      </c>
      <c r="AY281" s="17" t="s">
        <v>117</v>
      </c>
      <c r="BE281" s="135">
        <f>IF(N281="základní",J281,0)</f>
        <v>0</v>
      </c>
      <c r="BF281" s="135">
        <f>IF(N281="snížená",J281,0)</f>
        <v>0</v>
      </c>
      <c r="BG281" s="135">
        <f>IF(N281="zákl. přenesená",J281,0)</f>
        <v>0</v>
      </c>
      <c r="BH281" s="135">
        <f>IF(N281="sníž. přenesená",J281,0)</f>
        <v>0</v>
      </c>
      <c r="BI281" s="135">
        <f>IF(N281="nulová",J281,0)</f>
        <v>0</v>
      </c>
      <c r="BJ281" s="17" t="s">
        <v>80</v>
      </c>
      <c r="BK281" s="135">
        <f>ROUND(I281*H281,2)</f>
        <v>0</v>
      </c>
      <c r="BL281" s="17" t="s">
        <v>124</v>
      </c>
      <c r="BM281" s="134" t="s">
        <v>432</v>
      </c>
    </row>
    <row r="282" spans="2:65" s="1" customFormat="1" ht="11.25" x14ac:dyDescent="0.2">
      <c r="B282" s="32"/>
      <c r="D282" s="136" t="s">
        <v>126</v>
      </c>
      <c r="F282" s="137" t="s">
        <v>433</v>
      </c>
      <c r="I282" s="138"/>
      <c r="L282" s="32"/>
      <c r="M282" s="139"/>
      <c r="T282" s="53"/>
      <c r="AT282" s="17" t="s">
        <v>126</v>
      </c>
      <c r="AU282" s="17" t="s">
        <v>82</v>
      </c>
    </row>
    <row r="283" spans="2:65" s="1" customFormat="1" ht="24.2" customHeight="1" x14ac:dyDescent="0.2">
      <c r="B283" s="32"/>
      <c r="C283" s="123" t="s">
        <v>434</v>
      </c>
      <c r="D283" s="123" t="s">
        <v>119</v>
      </c>
      <c r="E283" s="124" t="s">
        <v>435</v>
      </c>
      <c r="F283" s="125" t="s">
        <v>436</v>
      </c>
      <c r="G283" s="126" t="s">
        <v>232</v>
      </c>
      <c r="H283" s="127">
        <v>22.029</v>
      </c>
      <c r="I283" s="128"/>
      <c r="J283" s="129">
        <f>ROUND(I283*H283,2)</f>
        <v>0</v>
      </c>
      <c r="K283" s="125" t="s">
        <v>123</v>
      </c>
      <c r="L283" s="32"/>
      <c r="M283" s="130" t="s">
        <v>19</v>
      </c>
      <c r="N283" s="131" t="s">
        <v>43</v>
      </c>
      <c r="P283" s="132">
        <f>O283*H283</f>
        <v>0</v>
      </c>
      <c r="Q283" s="132">
        <v>0</v>
      </c>
      <c r="R283" s="132">
        <f>Q283*H283</f>
        <v>0</v>
      </c>
      <c r="S283" s="132">
        <v>0</v>
      </c>
      <c r="T283" s="133">
        <f>S283*H283</f>
        <v>0</v>
      </c>
      <c r="AR283" s="134" t="s">
        <v>124</v>
      </c>
      <c r="AT283" s="134" t="s">
        <v>119</v>
      </c>
      <c r="AU283" s="134" t="s">
        <v>82</v>
      </c>
      <c r="AY283" s="17" t="s">
        <v>117</v>
      </c>
      <c r="BE283" s="135">
        <f>IF(N283="základní",J283,0)</f>
        <v>0</v>
      </c>
      <c r="BF283" s="135">
        <f>IF(N283="snížená",J283,0)</f>
        <v>0</v>
      </c>
      <c r="BG283" s="135">
        <f>IF(N283="zákl. přenesená",J283,0)</f>
        <v>0</v>
      </c>
      <c r="BH283" s="135">
        <f>IF(N283="sníž. přenesená",J283,0)</f>
        <v>0</v>
      </c>
      <c r="BI283" s="135">
        <f>IF(N283="nulová",J283,0)</f>
        <v>0</v>
      </c>
      <c r="BJ283" s="17" t="s">
        <v>80</v>
      </c>
      <c r="BK283" s="135">
        <f>ROUND(I283*H283,2)</f>
        <v>0</v>
      </c>
      <c r="BL283" s="17" t="s">
        <v>124</v>
      </c>
      <c r="BM283" s="134" t="s">
        <v>437</v>
      </c>
    </row>
    <row r="284" spans="2:65" s="1" customFormat="1" ht="11.25" x14ac:dyDescent="0.2">
      <c r="B284" s="32"/>
      <c r="D284" s="136" t="s">
        <v>126</v>
      </c>
      <c r="F284" s="137" t="s">
        <v>438</v>
      </c>
      <c r="I284" s="138"/>
      <c r="L284" s="32"/>
      <c r="M284" s="139"/>
      <c r="T284" s="53"/>
      <c r="AT284" s="17" t="s">
        <v>126</v>
      </c>
      <c r="AU284" s="17" t="s">
        <v>82</v>
      </c>
    </row>
    <row r="285" spans="2:65" s="13" customFormat="1" ht="11.25" x14ac:dyDescent="0.2">
      <c r="B285" s="147"/>
      <c r="D285" s="141" t="s">
        <v>128</v>
      </c>
      <c r="E285" s="148" t="s">
        <v>19</v>
      </c>
      <c r="F285" s="149" t="s">
        <v>439</v>
      </c>
      <c r="H285" s="150">
        <v>18.481999999999999</v>
      </c>
      <c r="I285" s="151"/>
      <c r="L285" s="147"/>
      <c r="M285" s="152"/>
      <c r="T285" s="153"/>
      <c r="AT285" s="148" t="s">
        <v>128</v>
      </c>
      <c r="AU285" s="148" t="s">
        <v>82</v>
      </c>
      <c r="AV285" s="13" t="s">
        <v>82</v>
      </c>
      <c r="AW285" s="13" t="s">
        <v>33</v>
      </c>
      <c r="AX285" s="13" t="s">
        <v>72</v>
      </c>
      <c r="AY285" s="148" t="s">
        <v>117</v>
      </c>
    </row>
    <row r="286" spans="2:65" s="13" customFormat="1" ht="11.25" x14ac:dyDescent="0.2">
      <c r="B286" s="147"/>
      <c r="D286" s="141" t="s">
        <v>128</v>
      </c>
      <c r="E286" s="148" t="s">
        <v>19</v>
      </c>
      <c r="F286" s="149" t="s">
        <v>440</v>
      </c>
      <c r="H286" s="150">
        <v>3.5470000000000002</v>
      </c>
      <c r="I286" s="151"/>
      <c r="L286" s="147"/>
      <c r="M286" s="152"/>
      <c r="T286" s="153"/>
      <c r="AT286" s="148" t="s">
        <v>128</v>
      </c>
      <c r="AU286" s="148" t="s">
        <v>82</v>
      </c>
      <c r="AV286" s="13" t="s">
        <v>82</v>
      </c>
      <c r="AW286" s="13" t="s">
        <v>33</v>
      </c>
      <c r="AX286" s="13" t="s">
        <v>72</v>
      </c>
      <c r="AY286" s="148" t="s">
        <v>117</v>
      </c>
    </row>
    <row r="287" spans="2:65" s="14" customFormat="1" ht="11.25" x14ac:dyDescent="0.2">
      <c r="B287" s="154"/>
      <c r="D287" s="141" t="s">
        <v>128</v>
      </c>
      <c r="E287" s="155" t="s">
        <v>19</v>
      </c>
      <c r="F287" s="156" t="s">
        <v>173</v>
      </c>
      <c r="H287" s="157">
        <v>22.029</v>
      </c>
      <c r="I287" s="158"/>
      <c r="L287" s="154"/>
      <c r="M287" s="159"/>
      <c r="T287" s="160"/>
      <c r="AT287" s="155" t="s">
        <v>128</v>
      </c>
      <c r="AU287" s="155" t="s">
        <v>82</v>
      </c>
      <c r="AV287" s="14" t="s">
        <v>124</v>
      </c>
      <c r="AW287" s="14" t="s">
        <v>33</v>
      </c>
      <c r="AX287" s="14" t="s">
        <v>80</v>
      </c>
      <c r="AY287" s="155" t="s">
        <v>117</v>
      </c>
    </row>
    <row r="288" spans="2:65" s="1" customFormat="1" ht="24.2" customHeight="1" x14ac:dyDescent="0.2">
      <c r="B288" s="32"/>
      <c r="C288" s="123" t="s">
        <v>441</v>
      </c>
      <c r="D288" s="123" t="s">
        <v>119</v>
      </c>
      <c r="E288" s="124" t="s">
        <v>442</v>
      </c>
      <c r="F288" s="125" t="s">
        <v>443</v>
      </c>
      <c r="G288" s="126" t="s">
        <v>232</v>
      </c>
      <c r="H288" s="127">
        <v>7.3789999999999996</v>
      </c>
      <c r="I288" s="128"/>
      <c r="J288" s="129">
        <f>ROUND(I288*H288,2)</f>
        <v>0</v>
      </c>
      <c r="K288" s="125" t="s">
        <v>123</v>
      </c>
      <c r="L288" s="32"/>
      <c r="M288" s="130" t="s">
        <v>19</v>
      </c>
      <c r="N288" s="131" t="s">
        <v>43</v>
      </c>
      <c r="P288" s="132">
        <f>O288*H288</f>
        <v>0</v>
      </c>
      <c r="Q288" s="132">
        <v>0</v>
      </c>
      <c r="R288" s="132">
        <f>Q288*H288</f>
        <v>0</v>
      </c>
      <c r="S288" s="132">
        <v>0</v>
      </c>
      <c r="T288" s="133">
        <f>S288*H288</f>
        <v>0</v>
      </c>
      <c r="AR288" s="134" t="s">
        <v>124</v>
      </c>
      <c r="AT288" s="134" t="s">
        <v>119</v>
      </c>
      <c r="AU288" s="134" t="s">
        <v>82</v>
      </c>
      <c r="AY288" s="17" t="s">
        <v>117</v>
      </c>
      <c r="BE288" s="135">
        <f>IF(N288="základní",J288,0)</f>
        <v>0</v>
      </c>
      <c r="BF288" s="135">
        <f>IF(N288="snížená",J288,0)</f>
        <v>0</v>
      </c>
      <c r="BG288" s="135">
        <f>IF(N288="zákl. přenesená",J288,0)</f>
        <v>0</v>
      </c>
      <c r="BH288" s="135">
        <f>IF(N288="sníž. přenesená",J288,0)</f>
        <v>0</v>
      </c>
      <c r="BI288" s="135">
        <f>IF(N288="nulová",J288,0)</f>
        <v>0</v>
      </c>
      <c r="BJ288" s="17" t="s">
        <v>80</v>
      </c>
      <c r="BK288" s="135">
        <f>ROUND(I288*H288,2)</f>
        <v>0</v>
      </c>
      <c r="BL288" s="17" t="s">
        <v>124</v>
      </c>
      <c r="BM288" s="134" t="s">
        <v>444</v>
      </c>
    </row>
    <row r="289" spans="2:65" s="1" customFormat="1" ht="11.25" x14ac:dyDescent="0.2">
      <c r="B289" s="32"/>
      <c r="D289" s="136" t="s">
        <v>126</v>
      </c>
      <c r="F289" s="137" t="s">
        <v>445</v>
      </c>
      <c r="I289" s="138"/>
      <c r="L289" s="32"/>
      <c r="M289" s="139"/>
      <c r="T289" s="53"/>
      <c r="AT289" s="17" t="s">
        <v>126</v>
      </c>
      <c r="AU289" s="17" t="s">
        <v>82</v>
      </c>
    </row>
    <row r="290" spans="2:65" s="1" customFormat="1" ht="24.2" customHeight="1" x14ac:dyDescent="0.2">
      <c r="B290" s="32"/>
      <c r="C290" s="123" t="s">
        <v>446</v>
      </c>
      <c r="D290" s="123" t="s">
        <v>119</v>
      </c>
      <c r="E290" s="124" t="s">
        <v>447</v>
      </c>
      <c r="F290" s="125" t="s">
        <v>237</v>
      </c>
      <c r="G290" s="126" t="s">
        <v>232</v>
      </c>
      <c r="H290" s="127">
        <v>30.864999999999998</v>
      </c>
      <c r="I290" s="128"/>
      <c r="J290" s="129">
        <f>ROUND(I290*H290,2)</f>
        <v>0</v>
      </c>
      <c r="K290" s="125" t="s">
        <v>123</v>
      </c>
      <c r="L290" s="32"/>
      <c r="M290" s="130" t="s">
        <v>19</v>
      </c>
      <c r="N290" s="131" t="s">
        <v>43</v>
      </c>
      <c r="P290" s="132">
        <f>O290*H290</f>
        <v>0</v>
      </c>
      <c r="Q290" s="132">
        <v>0</v>
      </c>
      <c r="R290" s="132">
        <f>Q290*H290</f>
        <v>0</v>
      </c>
      <c r="S290" s="132">
        <v>0</v>
      </c>
      <c r="T290" s="133">
        <f>S290*H290</f>
        <v>0</v>
      </c>
      <c r="AR290" s="134" t="s">
        <v>124</v>
      </c>
      <c r="AT290" s="134" t="s">
        <v>119</v>
      </c>
      <c r="AU290" s="134" t="s">
        <v>82</v>
      </c>
      <c r="AY290" s="17" t="s">
        <v>117</v>
      </c>
      <c r="BE290" s="135">
        <f>IF(N290="základní",J290,0)</f>
        <v>0</v>
      </c>
      <c r="BF290" s="135">
        <f>IF(N290="snížená",J290,0)</f>
        <v>0</v>
      </c>
      <c r="BG290" s="135">
        <f>IF(N290="zákl. přenesená",J290,0)</f>
        <v>0</v>
      </c>
      <c r="BH290" s="135">
        <f>IF(N290="sníž. přenesená",J290,0)</f>
        <v>0</v>
      </c>
      <c r="BI290" s="135">
        <f>IF(N290="nulová",J290,0)</f>
        <v>0</v>
      </c>
      <c r="BJ290" s="17" t="s">
        <v>80</v>
      </c>
      <c r="BK290" s="135">
        <f>ROUND(I290*H290,2)</f>
        <v>0</v>
      </c>
      <c r="BL290" s="17" t="s">
        <v>124</v>
      </c>
      <c r="BM290" s="134" t="s">
        <v>448</v>
      </c>
    </row>
    <row r="291" spans="2:65" s="1" customFormat="1" ht="11.25" x14ac:dyDescent="0.2">
      <c r="B291" s="32"/>
      <c r="D291" s="136" t="s">
        <v>126</v>
      </c>
      <c r="F291" s="137" t="s">
        <v>449</v>
      </c>
      <c r="I291" s="138"/>
      <c r="L291" s="32"/>
      <c r="M291" s="139"/>
      <c r="T291" s="53"/>
      <c r="AT291" s="17" t="s">
        <v>126</v>
      </c>
      <c r="AU291" s="17" t="s">
        <v>82</v>
      </c>
    </row>
    <row r="292" spans="2:65" s="13" customFormat="1" ht="11.25" x14ac:dyDescent="0.2">
      <c r="B292" s="147"/>
      <c r="D292" s="141" t="s">
        <v>128</v>
      </c>
      <c r="E292" s="148" t="s">
        <v>19</v>
      </c>
      <c r="F292" s="149" t="s">
        <v>450</v>
      </c>
      <c r="H292" s="150">
        <v>18.169</v>
      </c>
      <c r="I292" s="151"/>
      <c r="L292" s="147"/>
      <c r="M292" s="152"/>
      <c r="T292" s="153"/>
      <c r="AT292" s="148" t="s">
        <v>128</v>
      </c>
      <c r="AU292" s="148" t="s">
        <v>82</v>
      </c>
      <c r="AV292" s="13" t="s">
        <v>82</v>
      </c>
      <c r="AW292" s="13" t="s">
        <v>33</v>
      </c>
      <c r="AX292" s="13" t="s">
        <v>72</v>
      </c>
      <c r="AY292" s="148" t="s">
        <v>117</v>
      </c>
    </row>
    <row r="293" spans="2:65" s="13" customFormat="1" ht="11.25" x14ac:dyDescent="0.2">
      <c r="B293" s="147"/>
      <c r="D293" s="141" t="s">
        <v>128</v>
      </c>
      <c r="E293" s="148" t="s">
        <v>19</v>
      </c>
      <c r="F293" s="149" t="s">
        <v>451</v>
      </c>
      <c r="H293" s="150">
        <v>12.696</v>
      </c>
      <c r="I293" s="151"/>
      <c r="L293" s="147"/>
      <c r="M293" s="152"/>
      <c r="T293" s="153"/>
      <c r="AT293" s="148" t="s">
        <v>128</v>
      </c>
      <c r="AU293" s="148" t="s">
        <v>82</v>
      </c>
      <c r="AV293" s="13" t="s">
        <v>82</v>
      </c>
      <c r="AW293" s="13" t="s">
        <v>33</v>
      </c>
      <c r="AX293" s="13" t="s">
        <v>72</v>
      </c>
      <c r="AY293" s="148" t="s">
        <v>117</v>
      </c>
    </row>
    <row r="294" spans="2:65" s="14" customFormat="1" ht="11.25" x14ac:dyDescent="0.2">
      <c r="B294" s="154"/>
      <c r="D294" s="141" t="s">
        <v>128</v>
      </c>
      <c r="E294" s="155" t="s">
        <v>19</v>
      </c>
      <c r="F294" s="156" t="s">
        <v>173</v>
      </c>
      <c r="H294" s="157">
        <v>30.864999999999998</v>
      </c>
      <c r="I294" s="158"/>
      <c r="L294" s="154"/>
      <c r="M294" s="159"/>
      <c r="T294" s="160"/>
      <c r="AT294" s="155" t="s">
        <v>128</v>
      </c>
      <c r="AU294" s="155" t="s">
        <v>82</v>
      </c>
      <c r="AV294" s="14" t="s">
        <v>124</v>
      </c>
      <c r="AW294" s="14" t="s">
        <v>33</v>
      </c>
      <c r="AX294" s="14" t="s">
        <v>80</v>
      </c>
      <c r="AY294" s="155" t="s">
        <v>117</v>
      </c>
    </row>
    <row r="295" spans="2:65" s="1" customFormat="1" ht="24.2" customHeight="1" x14ac:dyDescent="0.2">
      <c r="B295" s="32"/>
      <c r="C295" s="123" t="s">
        <v>452</v>
      </c>
      <c r="D295" s="123" t="s">
        <v>119</v>
      </c>
      <c r="E295" s="124" t="s">
        <v>453</v>
      </c>
      <c r="F295" s="125" t="s">
        <v>454</v>
      </c>
      <c r="G295" s="126" t="s">
        <v>232</v>
      </c>
      <c r="H295" s="127">
        <v>3.113</v>
      </c>
      <c r="I295" s="128"/>
      <c r="J295" s="129">
        <f>ROUND(I295*H295,2)</f>
        <v>0</v>
      </c>
      <c r="K295" s="125" t="s">
        <v>123</v>
      </c>
      <c r="L295" s="32"/>
      <c r="M295" s="130" t="s">
        <v>19</v>
      </c>
      <c r="N295" s="131" t="s">
        <v>43</v>
      </c>
      <c r="P295" s="132">
        <f>O295*H295</f>
        <v>0</v>
      </c>
      <c r="Q295" s="132">
        <v>0</v>
      </c>
      <c r="R295" s="132">
        <f>Q295*H295</f>
        <v>0</v>
      </c>
      <c r="S295" s="132">
        <v>0</v>
      </c>
      <c r="T295" s="133">
        <f>S295*H295</f>
        <v>0</v>
      </c>
      <c r="AR295" s="134" t="s">
        <v>124</v>
      </c>
      <c r="AT295" s="134" t="s">
        <v>119</v>
      </c>
      <c r="AU295" s="134" t="s">
        <v>82</v>
      </c>
      <c r="AY295" s="17" t="s">
        <v>117</v>
      </c>
      <c r="BE295" s="135">
        <f>IF(N295="základní",J295,0)</f>
        <v>0</v>
      </c>
      <c r="BF295" s="135">
        <f>IF(N295="snížená",J295,0)</f>
        <v>0</v>
      </c>
      <c r="BG295" s="135">
        <f>IF(N295="zákl. přenesená",J295,0)</f>
        <v>0</v>
      </c>
      <c r="BH295" s="135">
        <f>IF(N295="sníž. přenesená",J295,0)</f>
        <v>0</v>
      </c>
      <c r="BI295" s="135">
        <f>IF(N295="nulová",J295,0)</f>
        <v>0</v>
      </c>
      <c r="BJ295" s="17" t="s">
        <v>80</v>
      </c>
      <c r="BK295" s="135">
        <f>ROUND(I295*H295,2)</f>
        <v>0</v>
      </c>
      <c r="BL295" s="17" t="s">
        <v>124</v>
      </c>
      <c r="BM295" s="134" t="s">
        <v>455</v>
      </c>
    </row>
    <row r="296" spans="2:65" s="1" customFormat="1" ht="11.25" x14ac:dyDescent="0.2">
      <c r="B296" s="32"/>
      <c r="D296" s="136" t="s">
        <v>126</v>
      </c>
      <c r="F296" s="137" t="s">
        <v>456</v>
      </c>
      <c r="I296" s="138"/>
      <c r="L296" s="32"/>
      <c r="M296" s="139"/>
      <c r="T296" s="53"/>
      <c r="AT296" s="17" t="s">
        <v>126</v>
      </c>
      <c r="AU296" s="17" t="s">
        <v>82</v>
      </c>
    </row>
    <row r="297" spans="2:65" s="13" customFormat="1" ht="11.25" x14ac:dyDescent="0.2">
      <c r="B297" s="147"/>
      <c r="D297" s="141" t="s">
        <v>128</v>
      </c>
      <c r="E297" s="148" t="s">
        <v>19</v>
      </c>
      <c r="F297" s="149" t="s">
        <v>457</v>
      </c>
      <c r="H297" s="150">
        <v>3.113</v>
      </c>
      <c r="I297" s="151"/>
      <c r="L297" s="147"/>
      <c r="M297" s="152"/>
      <c r="T297" s="153"/>
      <c r="AT297" s="148" t="s">
        <v>128</v>
      </c>
      <c r="AU297" s="148" t="s">
        <v>82</v>
      </c>
      <c r="AV297" s="13" t="s">
        <v>82</v>
      </c>
      <c r="AW297" s="13" t="s">
        <v>33</v>
      </c>
      <c r="AX297" s="13" t="s">
        <v>80</v>
      </c>
      <c r="AY297" s="148" t="s">
        <v>117</v>
      </c>
    </row>
    <row r="298" spans="2:65" s="11" customFormat="1" ht="22.9" customHeight="1" x14ac:dyDescent="0.2">
      <c r="B298" s="111"/>
      <c r="D298" s="112" t="s">
        <v>71</v>
      </c>
      <c r="E298" s="121" t="s">
        <v>458</v>
      </c>
      <c r="F298" s="121" t="s">
        <v>459</v>
      </c>
      <c r="I298" s="114"/>
      <c r="J298" s="122">
        <f>BK298</f>
        <v>0</v>
      </c>
      <c r="L298" s="111"/>
      <c r="M298" s="116"/>
      <c r="P298" s="117">
        <f>SUM(P299:P300)</f>
        <v>0</v>
      </c>
      <c r="R298" s="117">
        <f>SUM(R299:R300)</f>
        <v>0</v>
      </c>
      <c r="T298" s="118">
        <f>SUM(T299:T300)</f>
        <v>0</v>
      </c>
      <c r="AR298" s="112" t="s">
        <v>80</v>
      </c>
      <c r="AT298" s="119" t="s">
        <v>71</v>
      </c>
      <c r="AU298" s="119" t="s">
        <v>80</v>
      </c>
      <c r="AY298" s="112" t="s">
        <v>117</v>
      </c>
      <c r="BK298" s="120">
        <f>SUM(BK299:BK300)</f>
        <v>0</v>
      </c>
    </row>
    <row r="299" spans="2:65" s="1" customFormat="1" ht="24.2" customHeight="1" x14ac:dyDescent="0.2">
      <c r="B299" s="32"/>
      <c r="C299" s="123" t="s">
        <v>460</v>
      </c>
      <c r="D299" s="123" t="s">
        <v>119</v>
      </c>
      <c r="E299" s="124" t="s">
        <v>461</v>
      </c>
      <c r="F299" s="125" t="s">
        <v>462</v>
      </c>
      <c r="G299" s="126" t="s">
        <v>232</v>
      </c>
      <c r="H299" s="127">
        <v>107.494</v>
      </c>
      <c r="I299" s="128"/>
      <c r="J299" s="129">
        <f>ROUND(I299*H299,2)</f>
        <v>0</v>
      </c>
      <c r="K299" s="125" t="s">
        <v>123</v>
      </c>
      <c r="L299" s="32"/>
      <c r="M299" s="130" t="s">
        <v>19</v>
      </c>
      <c r="N299" s="131" t="s">
        <v>43</v>
      </c>
      <c r="P299" s="132">
        <f>O299*H299</f>
        <v>0</v>
      </c>
      <c r="Q299" s="132">
        <v>0</v>
      </c>
      <c r="R299" s="132">
        <f>Q299*H299</f>
        <v>0</v>
      </c>
      <c r="S299" s="132">
        <v>0</v>
      </c>
      <c r="T299" s="133">
        <f>S299*H299</f>
        <v>0</v>
      </c>
      <c r="AR299" s="134" t="s">
        <v>124</v>
      </c>
      <c r="AT299" s="134" t="s">
        <v>119</v>
      </c>
      <c r="AU299" s="134" t="s">
        <v>82</v>
      </c>
      <c r="AY299" s="17" t="s">
        <v>117</v>
      </c>
      <c r="BE299" s="135">
        <f>IF(N299="základní",J299,0)</f>
        <v>0</v>
      </c>
      <c r="BF299" s="135">
        <f>IF(N299="snížená",J299,0)</f>
        <v>0</v>
      </c>
      <c r="BG299" s="135">
        <f>IF(N299="zákl. přenesená",J299,0)</f>
        <v>0</v>
      </c>
      <c r="BH299" s="135">
        <f>IF(N299="sníž. přenesená",J299,0)</f>
        <v>0</v>
      </c>
      <c r="BI299" s="135">
        <f>IF(N299="nulová",J299,0)</f>
        <v>0</v>
      </c>
      <c r="BJ299" s="17" t="s">
        <v>80</v>
      </c>
      <c r="BK299" s="135">
        <f>ROUND(I299*H299,2)</f>
        <v>0</v>
      </c>
      <c r="BL299" s="17" t="s">
        <v>124</v>
      </c>
      <c r="BM299" s="134" t="s">
        <v>463</v>
      </c>
    </row>
    <row r="300" spans="2:65" s="1" customFormat="1" ht="11.25" x14ac:dyDescent="0.2">
      <c r="B300" s="32"/>
      <c r="D300" s="136" t="s">
        <v>126</v>
      </c>
      <c r="F300" s="137" t="s">
        <v>464</v>
      </c>
      <c r="I300" s="138"/>
      <c r="L300" s="32"/>
      <c r="M300" s="139"/>
      <c r="T300" s="53"/>
      <c r="AT300" s="17" t="s">
        <v>126</v>
      </c>
      <c r="AU300" s="17" t="s">
        <v>82</v>
      </c>
    </row>
    <row r="301" spans="2:65" s="11" customFormat="1" ht="25.9" customHeight="1" x14ac:dyDescent="0.2">
      <c r="B301" s="111"/>
      <c r="D301" s="112" t="s">
        <v>71</v>
      </c>
      <c r="E301" s="113" t="s">
        <v>465</v>
      </c>
      <c r="F301" s="113" t="s">
        <v>466</v>
      </c>
      <c r="I301" s="114"/>
      <c r="J301" s="115">
        <f>BK301</f>
        <v>0</v>
      </c>
      <c r="L301" s="111"/>
      <c r="M301" s="116"/>
      <c r="P301" s="117">
        <f>P302+P310+P318</f>
        <v>0</v>
      </c>
      <c r="R301" s="117">
        <f>R302+R310+R318</f>
        <v>0</v>
      </c>
      <c r="T301" s="118">
        <f>T302+T310+T318</f>
        <v>0</v>
      </c>
      <c r="AR301" s="112" t="s">
        <v>148</v>
      </c>
      <c r="AT301" s="119" t="s">
        <v>71</v>
      </c>
      <c r="AU301" s="119" t="s">
        <v>72</v>
      </c>
      <c r="AY301" s="112" t="s">
        <v>117</v>
      </c>
      <c r="BK301" s="120">
        <f>BK302+BK310+BK318</f>
        <v>0</v>
      </c>
    </row>
    <row r="302" spans="2:65" s="11" customFormat="1" ht="22.9" customHeight="1" x14ac:dyDescent="0.2">
      <c r="B302" s="111"/>
      <c r="D302" s="112" t="s">
        <v>71</v>
      </c>
      <c r="E302" s="121" t="s">
        <v>467</v>
      </c>
      <c r="F302" s="121" t="s">
        <v>468</v>
      </c>
      <c r="I302" s="114"/>
      <c r="J302" s="122">
        <f>BK302</f>
        <v>0</v>
      </c>
      <c r="L302" s="111"/>
      <c r="M302" s="116"/>
      <c r="P302" s="117">
        <f>SUM(P303:P309)</f>
        <v>0</v>
      </c>
      <c r="R302" s="117">
        <f>SUM(R303:R309)</f>
        <v>0</v>
      </c>
      <c r="T302" s="118">
        <f>SUM(T303:T309)</f>
        <v>0</v>
      </c>
      <c r="AR302" s="112" t="s">
        <v>148</v>
      </c>
      <c r="AT302" s="119" t="s">
        <v>71</v>
      </c>
      <c r="AU302" s="119" t="s">
        <v>80</v>
      </c>
      <c r="AY302" s="112" t="s">
        <v>117</v>
      </c>
      <c r="BK302" s="120">
        <f>SUM(BK303:BK309)</f>
        <v>0</v>
      </c>
    </row>
    <row r="303" spans="2:65" s="1" customFormat="1" ht="16.5" customHeight="1" x14ac:dyDescent="0.2">
      <c r="B303" s="32"/>
      <c r="C303" s="123" t="s">
        <v>469</v>
      </c>
      <c r="D303" s="123" t="s">
        <v>119</v>
      </c>
      <c r="E303" s="124" t="s">
        <v>470</v>
      </c>
      <c r="F303" s="125" t="s">
        <v>471</v>
      </c>
      <c r="G303" s="126" t="s">
        <v>472</v>
      </c>
      <c r="H303" s="127">
        <v>10</v>
      </c>
      <c r="I303" s="128"/>
      <c r="J303" s="129">
        <f>ROUND(I303*H303,2)</f>
        <v>0</v>
      </c>
      <c r="K303" s="125" t="s">
        <v>19</v>
      </c>
      <c r="L303" s="32"/>
      <c r="M303" s="130" t="s">
        <v>19</v>
      </c>
      <c r="N303" s="131" t="s">
        <v>43</v>
      </c>
      <c r="P303" s="132">
        <f>O303*H303</f>
        <v>0</v>
      </c>
      <c r="Q303" s="132">
        <v>0</v>
      </c>
      <c r="R303" s="132">
        <f>Q303*H303</f>
        <v>0</v>
      </c>
      <c r="S303" s="132">
        <v>0</v>
      </c>
      <c r="T303" s="133">
        <f>S303*H303</f>
        <v>0</v>
      </c>
      <c r="AR303" s="134" t="s">
        <v>473</v>
      </c>
      <c r="AT303" s="134" t="s">
        <v>119</v>
      </c>
      <c r="AU303" s="134" t="s">
        <v>82</v>
      </c>
      <c r="AY303" s="17" t="s">
        <v>117</v>
      </c>
      <c r="BE303" s="135">
        <f>IF(N303="základní",J303,0)</f>
        <v>0</v>
      </c>
      <c r="BF303" s="135">
        <f>IF(N303="snížená",J303,0)</f>
        <v>0</v>
      </c>
      <c r="BG303" s="135">
        <f>IF(N303="zákl. přenesená",J303,0)</f>
        <v>0</v>
      </c>
      <c r="BH303" s="135">
        <f>IF(N303="sníž. přenesená",J303,0)</f>
        <v>0</v>
      </c>
      <c r="BI303" s="135">
        <f>IF(N303="nulová",J303,0)</f>
        <v>0</v>
      </c>
      <c r="BJ303" s="17" t="s">
        <v>80</v>
      </c>
      <c r="BK303" s="135">
        <f>ROUND(I303*H303,2)</f>
        <v>0</v>
      </c>
      <c r="BL303" s="17" t="s">
        <v>473</v>
      </c>
      <c r="BM303" s="134" t="s">
        <v>474</v>
      </c>
    </row>
    <row r="304" spans="2:65" s="12" customFormat="1" ht="11.25" x14ac:dyDescent="0.2">
      <c r="B304" s="140"/>
      <c r="D304" s="141" t="s">
        <v>128</v>
      </c>
      <c r="E304" s="142" t="s">
        <v>19</v>
      </c>
      <c r="F304" s="143" t="s">
        <v>475</v>
      </c>
      <c r="H304" s="142" t="s">
        <v>19</v>
      </c>
      <c r="I304" s="144"/>
      <c r="L304" s="140"/>
      <c r="M304" s="145"/>
      <c r="T304" s="146"/>
      <c r="AT304" s="142" t="s">
        <v>128</v>
      </c>
      <c r="AU304" s="142" t="s">
        <v>82</v>
      </c>
      <c r="AV304" s="12" t="s">
        <v>80</v>
      </c>
      <c r="AW304" s="12" t="s">
        <v>33</v>
      </c>
      <c r="AX304" s="12" t="s">
        <v>72</v>
      </c>
      <c r="AY304" s="142" t="s">
        <v>117</v>
      </c>
    </row>
    <row r="305" spans="2:65" s="13" customFormat="1" ht="11.25" x14ac:dyDescent="0.2">
      <c r="B305" s="147"/>
      <c r="D305" s="141" t="s">
        <v>128</v>
      </c>
      <c r="E305" s="148" t="s">
        <v>19</v>
      </c>
      <c r="F305" s="149" t="s">
        <v>186</v>
      </c>
      <c r="H305" s="150">
        <v>10</v>
      </c>
      <c r="I305" s="151"/>
      <c r="L305" s="147"/>
      <c r="M305" s="152"/>
      <c r="T305" s="153"/>
      <c r="AT305" s="148" t="s">
        <v>128</v>
      </c>
      <c r="AU305" s="148" t="s">
        <v>82</v>
      </c>
      <c r="AV305" s="13" t="s">
        <v>82</v>
      </c>
      <c r="AW305" s="13" t="s">
        <v>33</v>
      </c>
      <c r="AX305" s="13" t="s">
        <v>80</v>
      </c>
      <c r="AY305" s="148" t="s">
        <v>117</v>
      </c>
    </row>
    <row r="306" spans="2:65" s="1" customFormat="1" ht="16.5" customHeight="1" x14ac:dyDescent="0.2">
      <c r="B306" s="32"/>
      <c r="C306" s="123" t="s">
        <v>476</v>
      </c>
      <c r="D306" s="123" t="s">
        <v>119</v>
      </c>
      <c r="E306" s="124" t="s">
        <v>477</v>
      </c>
      <c r="F306" s="125" t="s">
        <v>478</v>
      </c>
      <c r="G306" s="126" t="s">
        <v>472</v>
      </c>
      <c r="H306" s="127">
        <v>10</v>
      </c>
      <c r="I306" s="128"/>
      <c r="J306" s="129">
        <f>ROUND(I306*H306,2)</f>
        <v>0</v>
      </c>
      <c r="K306" s="125" t="s">
        <v>19</v>
      </c>
      <c r="L306" s="32"/>
      <c r="M306" s="130" t="s">
        <v>19</v>
      </c>
      <c r="N306" s="131" t="s">
        <v>43</v>
      </c>
      <c r="P306" s="132">
        <f>O306*H306</f>
        <v>0</v>
      </c>
      <c r="Q306" s="132">
        <v>0</v>
      </c>
      <c r="R306" s="132">
        <f>Q306*H306</f>
        <v>0</v>
      </c>
      <c r="S306" s="132">
        <v>0</v>
      </c>
      <c r="T306" s="133">
        <f>S306*H306</f>
        <v>0</v>
      </c>
      <c r="AR306" s="134" t="s">
        <v>473</v>
      </c>
      <c r="AT306" s="134" t="s">
        <v>119</v>
      </c>
      <c r="AU306" s="134" t="s">
        <v>82</v>
      </c>
      <c r="AY306" s="17" t="s">
        <v>117</v>
      </c>
      <c r="BE306" s="135">
        <f>IF(N306="základní",J306,0)</f>
        <v>0</v>
      </c>
      <c r="BF306" s="135">
        <f>IF(N306="snížená",J306,0)</f>
        <v>0</v>
      </c>
      <c r="BG306" s="135">
        <f>IF(N306="zákl. přenesená",J306,0)</f>
        <v>0</v>
      </c>
      <c r="BH306" s="135">
        <f>IF(N306="sníž. přenesená",J306,0)</f>
        <v>0</v>
      </c>
      <c r="BI306" s="135">
        <f>IF(N306="nulová",J306,0)</f>
        <v>0</v>
      </c>
      <c r="BJ306" s="17" t="s">
        <v>80</v>
      </c>
      <c r="BK306" s="135">
        <f>ROUND(I306*H306,2)</f>
        <v>0</v>
      </c>
      <c r="BL306" s="17" t="s">
        <v>473</v>
      </c>
      <c r="BM306" s="134" t="s">
        <v>479</v>
      </c>
    </row>
    <row r="307" spans="2:65" s="1" customFormat="1" ht="16.5" customHeight="1" x14ac:dyDescent="0.2">
      <c r="B307" s="32"/>
      <c r="C307" s="123" t="s">
        <v>480</v>
      </c>
      <c r="D307" s="123" t="s">
        <v>119</v>
      </c>
      <c r="E307" s="124" t="s">
        <v>481</v>
      </c>
      <c r="F307" s="125" t="s">
        <v>482</v>
      </c>
      <c r="G307" s="126" t="s">
        <v>472</v>
      </c>
      <c r="H307" s="127">
        <v>10</v>
      </c>
      <c r="I307" s="128"/>
      <c r="J307" s="129">
        <f>ROUND(I307*H307,2)</f>
        <v>0</v>
      </c>
      <c r="K307" s="125" t="s">
        <v>19</v>
      </c>
      <c r="L307" s="32"/>
      <c r="M307" s="130" t="s">
        <v>19</v>
      </c>
      <c r="N307" s="131" t="s">
        <v>43</v>
      </c>
      <c r="P307" s="132">
        <f>O307*H307</f>
        <v>0</v>
      </c>
      <c r="Q307" s="132">
        <v>0</v>
      </c>
      <c r="R307" s="132">
        <f>Q307*H307</f>
        <v>0</v>
      </c>
      <c r="S307" s="132">
        <v>0</v>
      </c>
      <c r="T307" s="133">
        <f>S307*H307</f>
        <v>0</v>
      </c>
      <c r="AR307" s="134" t="s">
        <v>473</v>
      </c>
      <c r="AT307" s="134" t="s">
        <v>119</v>
      </c>
      <c r="AU307" s="134" t="s">
        <v>82</v>
      </c>
      <c r="AY307" s="17" t="s">
        <v>117</v>
      </c>
      <c r="BE307" s="135">
        <f>IF(N307="základní",J307,0)</f>
        <v>0</v>
      </c>
      <c r="BF307" s="135">
        <f>IF(N307="snížená",J307,0)</f>
        <v>0</v>
      </c>
      <c r="BG307" s="135">
        <f>IF(N307="zákl. přenesená",J307,0)</f>
        <v>0</v>
      </c>
      <c r="BH307" s="135">
        <f>IF(N307="sníž. přenesená",J307,0)</f>
        <v>0</v>
      </c>
      <c r="BI307" s="135">
        <f>IF(N307="nulová",J307,0)</f>
        <v>0</v>
      </c>
      <c r="BJ307" s="17" t="s">
        <v>80</v>
      </c>
      <c r="BK307" s="135">
        <f>ROUND(I307*H307,2)</f>
        <v>0</v>
      </c>
      <c r="BL307" s="17" t="s">
        <v>473</v>
      </c>
      <c r="BM307" s="134" t="s">
        <v>483</v>
      </c>
    </row>
    <row r="308" spans="2:65" s="12" customFormat="1" ht="11.25" x14ac:dyDescent="0.2">
      <c r="B308" s="140"/>
      <c r="D308" s="141" t="s">
        <v>128</v>
      </c>
      <c r="E308" s="142" t="s">
        <v>19</v>
      </c>
      <c r="F308" s="143" t="s">
        <v>484</v>
      </c>
      <c r="H308" s="142" t="s">
        <v>19</v>
      </c>
      <c r="I308" s="144"/>
      <c r="L308" s="140"/>
      <c r="M308" s="145"/>
      <c r="T308" s="146"/>
      <c r="AT308" s="142" t="s">
        <v>128</v>
      </c>
      <c r="AU308" s="142" t="s">
        <v>82</v>
      </c>
      <c r="AV308" s="12" t="s">
        <v>80</v>
      </c>
      <c r="AW308" s="12" t="s">
        <v>33</v>
      </c>
      <c r="AX308" s="12" t="s">
        <v>72</v>
      </c>
      <c r="AY308" s="142" t="s">
        <v>117</v>
      </c>
    </row>
    <row r="309" spans="2:65" s="13" customFormat="1" ht="11.25" x14ac:dyDescent="0.2">
      <c r="B309" s="147"/>
      <c r="D309" s="141" t="s">
        <v>128</v>
      </c>
      <c r="E309" s="148" t="s">
        <v>19</v>
      </c>
      <c r="F309" s="149" t="s">
        <v>186</v>
      </c>
      <c r="H309" s="150">
        <v>10</v>
      </c>
      <c r="I309" s="151"/>
      <c r="L309" s="147"/>
      <c r="M309" s="152"/>
      <c r="T309" s="153"/>
      <c r="AT309" s="148" t="s">
        <v>128</v>
      </c>
      <c r="AU309" s="148" t="s">
        <v>82</v>
      </c>
      <c r="AV309" s="13" t="s">
        <v>82</v>
      </c>
      <c r="AW309" s="13" t="s">
        <v>33</v>
      </c>
      <c r="AX309" s="13" t="s">
        <v>80</v>
      </c>
      <c r="AY309" s="148" t="s">
        <v>117</v>
      </c>
    </row>
    <row r="310" spans="2:65" s="11" customFormat="1" ht="22.9" customHeight="1" x14ac:dyDescent="0.2">
      <c r="B310" s="111"/>
      <c r="D310" s="112" t="s">
        <v>71</v>
      </c>
      <c r="E310" s="121" t="s">
        <v>485</v>
      </c>
      <c r="F310" s="121" t="s">
        <v>486</v>
      </c>
      <c r="I310" s="114"/>
      <c r="J310" s="122">
        <f>BK310</f>
        <v>0</v>
      </c>
      <c r="L310" s="111"/>
      <c r="M310" s="116"/>
      <c r="P310" s="117">
        <f>SUM(P311:P317)</f>
        <v>0</v>
      </c>
      <c r="R310" s="117">
        <f>SUM(R311:R317)</f>
        <v>0</v>
      </c>
      <c r="T310" s="118">
        <f>SUM(T311:T317)</f>
        <v>0</v>
      </c>
      <c r="AR310" s="112" t="s">
        <v>148</v>
      </c>
      <c r="AT310" s="119" t="s">
        <v>71</v>
      </c>
      <c r="AU310" s="119" t="s">
        <v>80</v>
      </c>
      <c r="AY310" s="112" t="s">
        <v>117</v>
      </c>
      <c r="BK310" s="120">
        <f>SUM(BK311:BK317)</f>
        <v>0</v>
      </c>
    </row>
    <row r="311" spans="2:65" s="1" customFormat="1" ht="16.5" customHeight="1" x14ac:dyDescent="0.2">
      <c r="B311" s="32"/>
      <c r="C311" s="123" t="s">
        <v>487</v>
      </c>
      <c r="D311" s="123" t="s">
        <v>119</v>
      </c>
      <c r="E311" s="124" t="s">
        <v>488</v>
      </c>
      <c r="F311" s="125" t="s">
        <v>489</v>
      </c>
      <c r="G311" s="126" t="s">
        <v>389</v>
      </c>
      <c r="H311" s="127">
        <v>1</v>
      </c>
      <c r="I311" s="128"/>
      <c r="J311" s="129">
        <f>ROUND(I311*H311,2)</f>
        <v>0</v>
      </c>
      <c r="K311" s="125" t="s">
        <v>19</v>
      </c>
      <c r="L311" s="32"/>
      <c r="M311" s="130" t="s">
        <v>19</v>
      </c>
      <c r="N311" s="131" t="s">
        <v>43</v>
      </c>
      <c r="P311" s="132">
        <f>O311*H311</f>
        <v>0</v>
      </c>
      <c r="Q311" s="132">
        <v>0</v>
      </c>
      <c r="R311" s="132">
        <f>Q311*H311</f>
        <v>0</v>
      </c>
      <c r="S311" s="132">
        <v>0</v>
      </c>
      <c r="T311" s="133">
        <f>S311*H311</f>
        <v>0</v>
      </c>
      <c r="AR311" s="134" t="s">
        <v>473</v>
      </c>
      <c r="AT311" s="134" t="s">
        <v>119</v>
      </c>
      <c r="AU311" s="134" t="s">
        <v>82</v>
      </c>
      <c r="AY311" s="17" t="s">
        <v>117</v>
      </c>
      <c r="BE311" s="135">
        <f>IF(N311="základní",J311,0)</f>
        <v>0</v>
      </c>
      <c r="BF311" s="135">
        <f>IF(N311="snížená",J311,0)</f>
        <v>0</v>
      </c>
      <c r="BG311" s="135">
        <f>IF(N311="zákl. přenesená",J311,0)</f>
        <v>0</v>
      </c>
      <c r="BH311" s="135">
        <f>IF(N311="sníž. přenesená",J311,0)</f>
        <v>0</v>
      </c>
      <c r="BI311" s="135">
        <f>IF(N311="nulová",J311,0)</f>
        <v>0</v>
      </c>
      <c r="BJ311" s="17" t="s">
        <v>80</v>
      </c>
      <c r="BK311" s="135">
        <f>ROUND(I311*H311,2)</f>
        <v>0</v>
      </c>
      <c r="BL311" s="17" t="s">
        <v>473</v>
      </c>
      <c r="BM311" s="134" t="s">
        <v>490</v>
      </c>
    </row>
    <row r="312" spans="2:65" s="1" customFormat="1" ht="16.5" customHeight="1" x14ac:dyDescent="0.2">
      <c r="B312" s="32"/>
      <c r="C312" s="123" t="s">
        <v>491</v>
      </c>
      <c r="D312" s="123" t="s">
        <v>119</v>
      </c>
      <c r="E312" s="124" t="s">
        <v>492</v>
      </c>
      <c r="F312" s="125" t="s">
        <v>493</v>
      </c>
      <c r="G312" s="126" t="s">
        <v>494</v>
      </c>
      <c r="H312" s="127">
        <v>1</v>
      </c>
      <c r="I312" s="128"/>
      <c r="J312" s="129">
        <f>ROUND(I312*H312,2)</f>
        <v>0</v>
      </c>
      <c r="K312" s="125" t="s">
        <v>19</v>
      </c>
      <c r="L312" s="32"/>
      <c r="M312" s="130" t="s">
        <v>19</v>
      </c>
      <c r="N312" s="131" t="s">
        <v>43</v>
      </c>
      <c r="P312" s="132">
        <f>O312*H312</f>
        <v>0</v>
      </c>
      <c r="Q312" s="132">
        <v>0</v>
      </c>
      <c r="R312" s="132">
        <f>Q312*H312</f>
        <v>0</v>
      </c>
      <c r="S312" s="132">
        <v>0</v>
      </c>
      <c r="T312" s="133">
        <f>S312*H312</f>
        <v>0</v>
      </c>
      <c r="AR312" s="134" t="s">
        <v>473</v>
      </c>
      <c r="AT312" s="134" t="s">
        <v>119</v>
      </c>
      <c r="AU312" s="134" t="s">
        <v>82</v>
      </c>
      <c r="AY312" s="17" t="s">
        <v>117</v>
      </c>
      <c r="BE312" s="135">
        <f>IF(N312="základní",J312,0)</f>
        <v>0</v>
      </c>
      <c r="BF312" s="135">
        <f>IF(N312="snížená",J312,0)</f>
        <v>0</v>
      </c>
      <c r="BG312" s="135">
        <f>IF(N312="zákl. přenesená",J312,0)</f>
        <v>0</v>
      </c>
      <c r="BH312" s="135">
        <f>IF(N312="sníž. přenesená",J312,0)</f>
        <v>0</v>
      </c>
      <c r="BI312" s="135">
        <f>IF(N312="nulová",J312,0)</f>
        <v>0</v>
      </c>
      <c r="BJ312" s="17" t="s">
        <v>80</v>
      </c>
      <c r="BK312" s="135">
        <f>ROUND(I312*H312,2)</f>
        <v>0</v>
      </c>
      <c r="BL312" s="17" t="s">
        <v>473</v>
      </c>
      <c r="BM312" s="134" t="s">
        <v>495</v>
      </c>
    </row>
    <row r="313" spans="2:65" s="13" customFormat="1" ht="11.25" x14ac:dyDescent="0.2">
      <c r="B313" s="147"/>
      <c r="D313" s="141" t="s">
        <v>128</v>
      </c>
      <c r="E313" s="148" t="s">
        <v>19</v>
      </c>
      <c r="F313" s="149" t="s">
        <v>80</v>
      </c>
      <c r="H313" s="150">
        <v>1</v>
      </c>
      <c r="I313" s="151"/>
      <c r="L313" s="147"/>
      <c r="M313" s="152"/>
      <c r="T313" s="153"/>
      <c r="AT313" s="148" t="s">
        <v>128</v>
      </c>
      <c r="AU313" s="148" t="s">
        <v>82</v>
      </c>
      <c r="AV313" s="13" t="s">
        <v>82</v>
      </c>
      <c r="AW313" s="13" t="s">
        <v>33</v>
      </c>
      <c r="AX313" s="13" t="s">
        <v>80</v>
      </c>
      <c r="AY313" s="148" t="s">
        <v>117</v>
      </c>
    </row>
    <row r="314" spans="2:65" s="1" customFormat="1" ht="16.5" customHeight="1" x14ac:dyDescent="0.2">
      <c r="B314" s="32"/>
      <c r="C314" s="123" t="s">
        <v>496</v>
      </c>
      <c r="D314" s="123" t="s">
        <v>119</v>
      </c>
      <c r="E314" s="124" t="s">
        <v>497</v>
      </c>
      <c r="F314" s="125" t="s">
        <v>498</v>
      </c>
      <c r="G314" s="126" t="s">
        <v>494</v>
      </c>
      <c r="H314" s="127">
        <v>1</v>
      </c>
      <c r="I314" s="128"/>
      <c r="J314" s="129">
        <f>ROUND(I314*H314,2)</f>
        <v>0</v>
      </c>
      <c r="K314" s="125" t="s">
        <v>19</v>
      </c>
      <c r="L314" s="32"/>
      <c r="M314" s="130" t="s">
        <v>19</v>
      </c>
      <c r="N314" s="131" t="s">
        <v>43</v>
      </c>
      <c r="P314" s="132">
        <f>O314*H314</f>
        <v>0</v>
      </c>
      <c r="Q314" s="132">
        <v>0</v>
      </c>
      <c r="R314" s="132">
        <f>Q314*H314</f>
        <v>0</v>
      </c>
      <c r="S314" s="132">
        <v>0</v>
      </c>
      <c r="T314" s="133">
        <f>S314*H314</f>
        <v>0</v>
      </c>
      <c r="AR314" s="134" t="s">
        <v>473</v>
      </c>
      <c r="AT314" s="134" t="s">
        <v>119</v>
      </c>
      <c r="AU314" s="134" t="s">
        <v>82</v>
      </c>
      <c r="AY314" s="17" t="s">
        <v>117</v>
      </c>
      <c r="BE314" s="135">
        <f>IF(N314="základní",J314,0)</f>
        <v>0</v>
      </c>
      <c r="BF314" s="135">
        <f>IF(N314="snížená",J314,0)</f>
        <v>0</v>
      </c>
      <c r="BG314" s="135">
        <f>IF(N314="zákl. přenesená",J314,0)</f>
        <v>0</v>
      </c>
      <c r="BH314" s="135">
        <f>IF(N314="sníž. přenesená",J314,0)</f>
        <v>0</v>
      </c>
      <c r="BI314" s="135">
        <f>IF(N314="nulová",J314,0)</f>
        <v>0</v>
      </c>
      <c r="BJ314" s="17" t="s">
        <v>80</v>
      </c>
      <c r="BK314" s="135">
        <f>ROUND(I314*H314,2)</f>
        <v>0</v>
      </c>
      <c r="BL314" s="17" t="s">
        <v>473</v>
      </c>
      <c r="BM314" s="134" t="s">
        <v>499</v>
      </c>
    </row>
    <row r="315" spans="2:65" s="12" customFormat="1" ht="11.25" x14ac:dyDescent="0.2">
      <c r="B315" s="140"/>
      <c r="D315" s="141" t="s">
        <v>128</v>
      </c>
      <c r="E315" s="142" t="s">
        <v>19</v>
      </c>
      <c r="F315" s="143" t="s">
        <v>500</v>
      </c>
      <c r="H315" s="142" t="s">
        <v>19</v>
      </c>
      <c r="I315" s="144"/>
      <c r="L315" s="140"/>
      <c r="M315" s="145"/>
      <c r="T315" s="146"/>
      <c r="AT315" s="142" t="s">
        <v>128</v>
      </c>
      <c r="AU315" s="142" t="s">
        <v>82</v>
      </c>
      <c r="AV315" s="12" t="s">
        <v>80</v>
      </c>
      <c r="AW315" s="12" t="s">
        <v>33</v>
      </c>
      <c r="AX315" s="12" t="s">
        <v>72</v>
      </c>
      <c r="AY315" s="142" t="s">
        <v>117</v>
      </c>
    </row>
    <row r="316" spans="2:65" s="13" customFormat="1" ht="11.25" x14ac:dyDescent="0.2">
      <c r="B316" s="147"/>
      <c r="D316" s="141" t="s">
        <v>128</v>
      </c>
      <c r="E316" s="148" t="s">
        <v>19</v>
      </c>
      <c r="F316" s="149" t="s">
        <v>80</v>
      </c>
      <c r="H316" s="150">
        <v>1</v>
      </c>
      <c r="I316" s="151"/>
      <c r="L316" s="147"/>
      <c r="M316" s="152"/>
      <c r="T316" s="153"/>
      <c r="AT316" s="148" t="s">
        <v>128</v>
      </c>
      <c r="AU316" s="148" t="s">
        <v>82</v>
      </c>
      <c r="AV316" s="13" t="s">
        <v>82</v>
      </c>
      <c r="AW316" s="13" t="s">
        <v>33</v>
      </c>
      <c r="AX316" s="13" t="s">
        <v>80</v>
      </c>
      <c r="AY316" s="148" t="s">
        <v>117</v>
      </c>
    </row>
    <row r="317" spans="2:65" s="1" customFormat="1" ht="16.5" customHeight="1" x14ac:dyDescent="0.2">
      <c r="B317" s="32"/>
      <c r="C317" s="123" t="s">
        <v>501</v>
      </c>
      <c r="D317" s="123" t="s">
        <v>119</v>
      </c>
      <c r="E317" s="124" t="s">
        <v>502</v>
      </c>
      <c r="F317" s="125" t="s">
        <v>503</v>
      </c>
      <c r="G317" s="126" t="s">
        <v>396</v>
      </c>
      <c r="H317" s="127">
        <v>1</v>
      </c>
      <c r="I317" s="128"/>
      <c r="J317" s="129">
        <f>ROUND(I317*H317,2)</f>
        <v>0</v>
      </c>
      <c r="K317" s="125" t="s">
        <v>19</v>
      </c>
      <c r="L317" s="32"/>
      <c r="M317" s="130" t="s">
        <v>19</v>
      </c>
      <c r="N317" s="131" t="s">
        <v>43</v>
      </c>
      <c r="P317" s="132">
        <f>O317*H317</f>
        <v>0</v>
      </c>
      <c r="Q317" s="132">
        <v>0</v>
      </c>
      <c r="R317" s="132">
        <f>Q317*H317</f>
        <v>0</v>
      </c>
      <c r="S317" s="132">
        <v>0</v>
      </c>
      <c r="T317" s="133">
        <f>S317*H317</f>
        <v>0</v>
      </c>
      <c r="AR317" s="134" t="s">
        <v>473</v>
      </c>
      <c r="AT317" s="134" t="s">
        <v>119</v>
      </c>
      <c r="AU317" s="134" t="s">
        <v>82</v>
      </c>
      <c r="AY317" s="17" t="s">
        <v>117</v>
      </c>
      <c r="BE317" s="135">
        <f>IF(N317="základní",J317,0)</f>
        <v>0</v>
      </c>
      <c r="BF317" s="135">
        <f>IF(N317="snížená",J317,0)</f>
        <v>0</v>
      </c>
      <c r="BG317" s="135">
        <f>IF(N317="zákl. přenesená",J317,0)</f>
        <v>0</v>
      </c>
      <c r="BH317" s="135">
        <f>IF(N317="sníž. přenesená",J317,0)</f>
        <v>0</v>
      </c>
      <c r="BI317" s="135">
        <f>IF(N317="nulová",J317,0)</f>
        <v>0</v>
      </c>
      <c r="BJ317" s="17" t="s">
        <v>80</v>
      </c>
      <c r="BK317" s="135">
        <f>ROUND(I317*H317,2)</f>
        <v>0</v>
      </c>
      <c r="BL317" s="17" t="s">
        <v>473</v>
      </c>
      <c r="BM317" s="134" t="s">
        <v>504</v>
      </c>
    </row>
    <row r="318" spans="2:65" s="11" customFormat="1" ht="22.9" customHeight="1" x14ac:dyDescent="0.2">
      <c r="B318" s="111"/>
      <c r="D318" s="112" t="s">
        <v>71</v>
      </c>
      <c r="E318" s="121" t="s">
        <v>505</v>
      </c>
      <c r="F318" s="121" t="s">
        <v>506</v>
      </c>
      <c r="I318" s="114"/>
      <c r="J318" s="122">
        <f>BK318</f>
        <v>0</v>
      </c>
      <c r="L318" s="111"/>
      <c r="M318" s="116"/>
      <c r="P318" s="117">
        <f>P319</f>
        <v>0</v>
      </c>
      <c r="R318" s="117">
        <f>R319</f>
        <v>0</v>
      </c>
      <c r="T318" s="118">
        <f>T319</f>
        <v>0</v>
      </c>
      <c r="AR318" s="112" t="s">
        <v>148</v>
      </c>
      <c r="AT318" s="119" t="s">
        <v>71</v>
      </c>
      <c r="AU318" s="119" t="s">
        <v>80</v>
      </c>
      <c r="AY318" s="112" t="s">
        <v>117</v>
      </c>
      <c r="BK318" s="120">
        <f>BK319</f>
        <v>0</v>
      </c>
    </row>
    <row r="319" spans="2:65" s="1" customFormat="1" ht="16.5" customHeight="1" x14ac:dyDescent="0.2">
      <c r="B319" s="32"/>
      <c r="C319" s="123" t="s">
        <v>507</v>
      </c>
      <c r="D319" s="123" t="s">
        <v>119</v>
      </c>
      <c r="E319" s="124" t="s">
        <v>508</v>
      </c>
      <c r="F319" s="125" t="s">
        <v>509</v>
      </c>
      <c r="G319" s="126" t="s">
        <v>389</v>
      </c>
      <c r="H319" s="127">
        <v>2</v>
      </c>
      <c r="I319" s="128"/>
      <c r="J319" s="129">
        <f>ROUND(I319*H319,2)</f>
        <v>0</v>
      </c>
      <c r="K319" s="125" t="s">
        <v>19</v>
      </c>
      <c r="L319" s="32"/>
      <c r="M319" s="172" t="s">
        <v>19</v>
      </c>
      <c r="N319" s="173" t="s">
        <v>43</v>
      </c>
      <c r="O319" s="174"/>
      <c r="P319" s="175">
        <f>O319*H319</f>
        <v>0</v>
      </c>
      <c r="Q319" s="175">
        <v>0</v>
      </c>
      <c r="R319" s="175">
        <f>Q319*H319</f>
        <v>0</v>
      </c>
      <c r="S319" s="175">
        <v>0</v>
      </c>
      <c r="T319" s="176">
        <f>S319*H319</f>
        <v>0</v>
      </c>
      <c r="AR319" s="134" t="s">
        <v>473</v>
      </c>
      <c r="AT319" s="134" t="s">
        <v>119</v>
      </c>
      <c r="AU319" s="134" t="s">
        <v>82</v>
      </c>
      <c r="AY319" s="17" t="s">
        <v>117</v>
      </c>
      <c r="BE319" s="135">
        <f>IF(N319="základní",J319,0)</f>
        <v>0</v>
      </c>
      <c r="BF319" s="135">
        <f>IF(N319="snížená",J319,0)</f>
        <v>0</v>
      </c>
      <c r="BG319" s="135">
        <f>IF(N319="zákl. přenesená",J319,0)</f>
        <v>0</v>
      </c>
      <c r="BH319" s="135">
        <f>IF(N319="sníž. přenesená",J319,0)</f>
        <v>0</v>
      </c>
      <c r="BI319" s="135">
        <f>IF(N319="nulová",J319,0)</f>
        <v>0</v>
      </c>
      <c r="BJ319" s="17" t="s">
        <v>80</v>
      </c>
      <c r="BK319" s="135">
        <f>ROUND(I319*H319,2)</f>
        <v>0</v>
      </c>
      <c r="BL319" s="17" t="s">
        <v>473</v>
      </c>
      <c r="BM319" s="134" t="s">
        <v>510</v>
      </c>
    </row>
    <row r="320" spans="2:65" s="1" customFormat="1" ht="6.95" customHeight="1" x14ac:dyDescent="0.2">
      <c r="B320" s="41"/>
      <c r="C320" s="42"/>
      <c r="D320" s="42"/>
      <c r="E320" s="42"/>
      <c r="F320" s="42"/>
      <c r="G320" s="42"/>
      <c r="H320" s="42"/>
      <c r="I320" s="42"/>
      <c r="J320" s="42"/>
      <c r="K320" s="42"/>
      <c r="L320" s="32"/>
    </row>
  </sheetData>
  <sheetProtection algorithmName="SHA-512" hashValue="mezDc5HP1JWQ+sjxB+k38ZxBzHJgg0dwPdKf1NourtlQ1BdnPZZE+AXbvV9Uc2QUQV49eHFxRxNyJCLPUwsoQA==" saltValue="TqJYg3UuYmxoFrxpYb/n3Q==" spinCount="100000" sheet="1" objects="1" scenarios="1" formatColumns="0" formatRows="0" autoFilter="0"/>
  <autoFilter ref="C89:K319" xr:uid="{00000000-0009-0000-0000-000001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100-000000000000}"/>
    <hyperlink ref="F98" r:id="rId2" xr:uid="{00000000-0004-0000-0100-000001000000}"/>
    <hyperlink ref="F102" r:id="rId3" xr:uid="{00000000-0004-0000-0100-000002000000}"/>
    <hyperlink ref="F106" r:id="rId4" xr:uid="{00000000-0004-0000-0100-000003000000}"/>
    <hyperlink ref="F110" r:id="rId5" xr:uid="{00000000-0004-0000-0100-000004000000}"/>
    <hyperlink ref="F114" r:id="rId6" xr:uid="{00000000-0004-0000-0100-000005000000}"/>
    <hyperlink ref="F117" r:id="rId7" xr:uid="{00000000-0004-0000-0100-000006000000}"/>
    <hyperlink ref="F127" r:id="rId8" xr:uid="{00000000-0004-0000-0100-000007000000}"/>
    <hyperlink ref="F131" r:id="rId9" xr:uid="{00000000-0004-0000-0100-000008000000}"/>
    <hyperlink ref="F135" r:id="rId10" xr:uid="{00000000-0004-0000-0100-000009000000}"/>
    <hyperlink ref="F140" r:id="rId11" xr:uid="{00000000-0004-0000-0100-00000A000000}"/>
    <hyperlink ref="F143" r:id="rId12" xr:uid="{00000000-0004-0000-0100-00000B000000}"/>
    <hyperlink ref="F145" r:id="rId13" xr:uid="{00000000-0004-0000-0100-00000C000000}"/>
    <hyperlink ref="F148" r:id="rId14" xr:uid="{00000000-0004-0000-0100-00000D000000}"/>
    <hyperlink ref="F150" r:id="rId15" xr:uid="{00000000-0004-0000-0100-00000E000000}"/>
    <hyperlink ref="F152" r:id="rId16" xr:uid="{00000000-0004-0000-0100-00000F000000}"/>
    <hyperlink ref="F163" r:id="rId17" xr:uid="{00000000-0004-0000-0100-000010000000}"/>
    <hyperlink ref="F166" r:id="rId18" xr:uid="{00000000-0004-0000-0100-000011000000}"/>
    <hyperlink ref="F169" r:id="rId19" xr:uid="{00000000-0004-0000-0100-000012000000}"/>
    <hyperlink ref="F178" r:id="rId20" xr:uid="{00000000-0004-0000-0100-000013000000}"/>
    <hyperlink ref="F188" r:id="rId21" xr:uid="{00000000-0004-0000-0100-000014000000}"/>
    <hyperlink ref="F191" r:id="rId22" xr:uid="{00000000-0004-0000-0100-000015000000}"/>
    <hyperlink ref="F194" r:id="rId23" xr:uid="{00000000-0004-0000-0100-000016000000}"/>
    <hyperlink ref="F198" r:id="rId24" xr:uid="{00000000-0004-0000-0100-000017000000}"/>
    <hyperlink ref="F202" r:id="rId25" xr:uid="{00000000-0004-0000-0100-000018000000}"/>
    <hyperlink ref="F206" r:id="rId26" xr:uid="{00000000-0004-0000-0100-000019000000}"/>
    <hyperlink ref="F210" r:id="rId27" xr:uid="{00000000-0004-0000-0100-00001A000000}"/>
    <hyperlink ref="F214" r:id="rId28" xr:uid="{00000000-0004-0000-0100-00001B000000}"/>
    <hyperlink ref="F218" r:id="rId29" xr:uid="{00000000-0004-0000-0100-00001C000000}"/>
    <hyperlink ref="F222" r:id="rId30" xr:uid="{00000000-0004-0000-0100-00001D000000}"/>
    <hyperlink ref="F228" r:id="rId31" xr:uid="{00000000-0004-0000-0100-00001E000000}"/>
    <hyperlink ref="F239" r:id="rId32" xr:uid="{00000000-0004-0000-0100-00001F000000}"/>
    <hyperlink ref="F241" r:id="rId33" xr:uid="{00000000-0004-0000-0100-000020000000}"/>
    <hyperlink ref="F243" r:id="rId34" xr:uid="{00000000-0004-0000-0100-000021000000}"/>
    <hyperlink ref="F249" r:id="rId35" xr:uid="{00000000-0004-0000-0100-000022000000}"/>
    <hyperlink ref="F251" r:id="rId36" xr:uid="{00000000-0004-0000-0100-000023000000}"/>
    <hyperlink ref="F258" r:id="rId37" xr:uid="{00000000-0004-0000-0100-000024000000}"/>
    <hyperlink ref="F277" r:id="rId38" xr:uid="{00000000-0004-0000-0100-000025000000}"/>
    <hyperlink ref="F279" r:id="rId39" xr:uid="{00000000-0004-0000-0100-000026000000}"/>
    <hyperlink ref="F282" r:id="rId40" xr:uid="{00000000-0004-0000-0100-000027000000}"/>
    <hyperlink ref="F284" r:id="rId41" xr:uid="{00000000-0004-0000-0100-000028000000}"/>
    <hyperlink ref="F289" r:id="rId42" xr:uid="{00000000-0004-0000-0100-000029000000}"/>
    <hyperlink ref="F291" r:id="rId43" xr:uid="{00000000-0004-0000-0100-00002A000000}"/>
    <hyperlink ref="F296" r:id="rId44" xr:uid="{00000000-0004-0000-0100-00002B000000}"/>
    <hyperlink ref="F300" r:id="rId45" xr:uid="{00000000-0004-0000-0100-00002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 x14ac:dyDescent="0.2"/>
  <cols>
    <col min="1" max="1" width="8.33203125" style="177" customWidth="1"/>
    <col min="2" max="2" width="1.6640625" style="177" customWidth="1"/>
    <col min="3" max="4" width="5" style="177" customWidth="1"/>
    <col min="5" max="5" width="11.6640625" style="177" customWidth="1"/>
    <col min="6" max="6" width="9.1640625" style="177" customWidth="1"/>
    <col min="7" max="7" width="5" style="177" customWidth="1"/>
    <col min="8" max="8" width="77.83203125" style="177" customWidth="1"/>
    <col min="9" max="10" width="20" style="177" customWidth="1"/>
    <col min="11" max="11" width="1.6640625" style="177" customWidth="1"/>
  </cols>
  <sheetData>
    <row r="1" spans="2:11" customFormat="1" ht="37.5" customHeight="1" x14ac:dyDescent="0.2"/>
    <row r="2" spans="2:11" customFormat="1" ht="7.5" customHeight="1" x14ac:dyDescent="0.2">
      <c r="B2" s="178"/>
      <c r="C2" s="179"/>
      <c r="D2" s="179"/>
      <c r="E2" s="179"/>
      <c r="F2" s="179"/>
      <c r="G2" s="179"/>
      <c r="H2" s="179"/>
      <c r="I2" s="179"/>
      <c r="J2" s="179"/>
      <c r="K2" s="180"/>
    </row>
    <row r="3" spans="2:11" s="15" customFormat="1" ht="45" customHeight="1" x14ac:dyDescent="0.2">
      <c r="B3" s="181"/>
      <c r="C3" s="305" t="s">
        <v>511</v>
      </c>
      <c r="D3" s="305"/>
      <c r="E3" s="305"/>
      <c r="F3" s="305"/>
      <c r="G3" s="305"/>
      <c r="H3" s="305"/>
      <c r="I3" s="305"/>
      <c r="J3" s="305"/>
      <c r="K3" s="182"/>
    </row>
    <row r="4" spans="2:11" customFormat="1" ht="25.5" customHeight="1" x14ac:dyDescent="0.3">
      <c r="B4" s="183"/>
      <c r="C4" s="304" t="s">
        <v>512</v>
      </c>
      <c r="D4" s="304"/>
      <c r="E4" s="304"/>
      <c r="F4" s="304"/>
      <c r="G4" s="304"/>
      <c r="H4" s="304"/>
      <c r="I4" s="304"/>
      <c r="J4" s="304"/>
      <c r="K4" s="184"/>
    </row>
    <row r="5" spans="2:11" customFormat="1" ht="5.25" customHeight="1" x14ac:dyDescent="0.2">
      <c r="B5" s="183"/>
      <c r="C5" s="185"/>
      <c r="D5" s="185"/>
      <c r="E5" s="185"/>
      <c r="F5" s="185"/>
      <c r="G5" s="185"/>
      <c r="H5" s="185"/>
      <c r="I5" s="185"/>
      <c r="J5" s="185"/>
      <c r="K5" s="184"/>
    </row>
    <row r="6" spans="2:11" customFormat="1" ht="15" customHeight="1" x14ac:dyDescent="0.2">
      <c r="B6" s="183"/>
      <c r="C6" s="303" t="s">
        <v>513</v>
      </c>
      <c r="D6" s="303"/>
      <c r="E6" s="303"/>
      <c r="F6" s="303"/>
      <c r="G6" s="303"/>
      <c r="H6" s="303"/>
      <c r="I6" s="303"/>
      <c r="J6" s="303"/>
      <c r="K6" s="184"/>
    </row>
    <row r="7" spans="2:11" customFormat="1" ht="15" customHeight="1" x14ac:dyDescent="0.2">
      <c r="B7" s="187"/>
      <c r="C7" s="303" t="s">
        <v>514</v>
      </c>
      <c r="D7" s="303"/>
      <c r="E7" s="303"/>
      <c r="F7" s="303"/>
      <c r="G7" s="303"/>
      <c r="H7" s="303"/>
      <c r="I7" s="303"/>
      <c r="J7" s="303"/>
      <c r="K7" s="184"/>
    </row>
    <row r="8" spans="2:11" customFormat="1" ht="12.75" customHeight="1" x14ac:dyDescent="0.2">
      <c r="B8" s="187"/>
      <c r="C8" s="186"/>
      <c r="D8" s="186"/>
      <c r="E8" s="186"/>
      <c r="F8" s="186"/>
      <c r="G8" s="186"/>
      <c r="H8" s="186"/>
      <c r="I8" s="186"/>
      <c r="J8" s="186"/>
      <c r="K8" s="184"/>
    </row>
    <row r="9" spans="2:11" customFormat="1" ht="15" customHeight="1" x14ac:dyDescent="0.2">
      <c r="B9" s="187"/>
      <c r="C9" s="303" t="s">
        <v>515</v>
      </c>
      <c r="D9" s="303"/>
      <c r="E9" s="303"/>
      <c r="F9" s="303"/>
      <c r="G9" s="303"/>
      <c r="H9" s="303"/>
      <c r="I9" s="303"/>
      <c r="J9" s="303"/>
      <c r="K9" s="184"/>
    </row>
    <row r="10" spans="2:11" customFormat="1" ht="15" customHeight="1" x14ac:dyDescent="0.2">
      <c r="B10" s="187"/>
      <c r="C10" s="186"/>
      <c r="D10" s="303" t="s">
        <v>516</v>
      </c>
      <c r="E10" s="303"/>
      <c r="F10" s="303"/>
      <c r="G10" s="303"/>
      <c r="H10" s="303"/>
      <c r="I10" s="303"/>
      <c r="J10" s="303"/>
      <c r="K10" s="184"/>
    </row>
    <row r="11" spans="2:11" customFormat="1" ht="15" customHeight="1" x14ac:dyDescent="0.2">
      <c r="B11" s="187"/>
      <c r="C11" s="188"/>
      <c r="D11" s="303" t="s">
        <v>517</v>
      </c>
      <c r="E11" s="303"/>
      <c r="F11" s="303"/>
      <c r="G11" s="303"/>
      <c r="H11" s="303"/>
      <c r="I11" s="303"/>
      <c r="J11" s="303"/>
      <c r="K11" s="184"/>
    </row>
    <row r="12" spans="2:11" customFormat="1" ht="15" customHeight="1" x14ac:dyDescent="0.2">
      <c r="B12" s="187"/>
      <c r="C12" s="188"/>
      <c r="D12" s="186"/>
      <c r="E12" s="186"/>
      <c r="F12" s="186"/>
      <c r="G12" s="186"/>
      <c r="H12" s="186"/>
      <c r="I12" s="186"/>
      <c r="J12" s="186"/>
      <c r="K12" s="184"/>
    </row>
    <row r="13" spans="2:11" customFormat="1" ht="15" customHeight="1" x14ac:dyDescent="0.2">
      <c r="B13" s="187"/>
      <c r="C13" s="188"/>
      <c r="D13" s="189" t="s">
        <v>518</v>
      </c>
      <c r="E13" s="186"/>
      <c r="F13" s="186"/>
      <c r="G13" s="186"/>
      <c r="H13" s="186"/>
      <c r="I13" s="186"/>
      <c r="J13" s="186"/>
      <c r="K13" s="184"/>
    </row>
    <row r="14" spans="2:11" customFormat="1" ht="12.75" customHeight="1" x14ac:dyDescent="0.2">
      <c r="B14" s="187"/>
      <c r="C14" s="188"/>
      <c r="D14" s="188"/>
      <c r="E14" s="188"/>
      <c r="F14" s="188"/>
      <c r="G14" s="188"/>
      <c r="H14" s="188"/>
      <c r="I14" s="188"/>
      <c r="J14" s="188"/>
      <c r="K14" s="184"/>
    </row>
    <row r="15" spans="2:11" customFormat="1" ht="15" customHeight="1" x14ac:dyDescent="0.2">
      <c r="B15" s="187"/>
      <c r="C15" s="188"/>
      <c r="D15" s="303" t="s">
        <v>519</v>
      </c>
      <c r="E15" s="303"/>
      <c r="F15" s="303"/>
      <c r="G15" s="303"/>
      <c r="H15" s="303"/>
      <c r="I15" s="303"/>
      <c r="J15" s="303"/>
      <c r="K15" s="184"/>
    </row>
    <row r="16" spans="2:11" customFormat="1" ht="15" customHeight="1" x14ac:dyDescent="0.2">
      <c r="B16" s="187"/>
      <c r="C16" s="188"/>
      <c r="D16" s="303" t="s">
        <v>520</v>
      </c>
      <c r="E16" s="303"/>
      <c r="F16" s="303"/>
      <c r="G16" s="303"/>
      <c r="H16" s="303"/>
      <c r="I16" s="303"/>
      <c r="J16" s="303"/>
      <c r="K16" s="184"/>
    </row>
    <row r="17" spans="2:11" customFormat="1" ht="15" customHeight="1" x14ac:dyDescent="0.2">
      <c r="B17" s="187"/>
      <c r="C17" s="188"/>
      <c r="D17" s="303" t="s">
        <v>521</v>
      </c>
      <c r="E17" s="303"/>
      <c r="F17" s="303"/>
      <c r="G17" s="303"/>
      <c r="H17" s="303"/>
      <c r="I17" s="303"/>
      <c r="J17" s="303"/>
      <c r="K17" s="184"/>
    </row>
    <row r="18" spans="2:11" customFormat="1" ht="15" customHeight="1" x14ac:dyDescent="0.2">
      <c r="B18" s="187"/>
      <c r="C18" s="188"/>
      <c r="D18" s="188"/>
      <c r="E18" s="190" t="s">
        <v>79</v>
      </c>
      <c r="F18" s="303" t="s">
        <v>522</v>
      </c>
      <c r="G18" s="303"/>
      <c r="H18" s="303"/>
      <c r="I18" s="303"/>
      <c r="J18" s="303"/>
      <c r="K18" s="184"/>
    </row>
    <row r="19" spans="2:11" customFormat="1" ht="15" customHeight="1" x14ac:dyDescent="0.2">
      <c r="B19" s="187"/>
      <c r="C19" s="188"/>
      <c r="D19" s="188"/>
      <c r="E19" s="190" t="s">
        <v>523</v>
      </c>
      <c r="F19" s="303" t="s">
        <v>524</v>
      </c>
      <c r="G19" s="303"/>
      <c r="H19" s="303"/>
      <c r="I19" s="303"/>
      <c r="J19" s="303"/>
      <c r="K19" s="184"/>
    </row>
    <row r="20" spans="2:11" customFormat="1" ht="15" customHeight="1" x14ac:dyDescent="0.2">
      <c r="B20" s="187"/>
      <c r="C20" s="188"/>
      <c r="D20" s="188"/>
      <c r="E20" s="190" t="s">
        <v>525</v>
      </c>
      <c r="F20" s="303" t="s">
        <v>526</v>
      </c>
      <c r="G20" s="303"/>
      <c r="H20" s="303"/>
      <c r="I20" s="303"/>
      <c r="J20" s="303"/>
      <c r="K20" s="184"/>
    </row>
    <row r="21" spans="2:11" customFormat="1" ht="15" customHeight="1" x14ac:dyDescent="0.2">
      <c r="B21" s="187"/>
      <c r="C21" s="188"/>
      <c r="D21" s="188"/>
      <c r="E21" s="190" t="s">
        <v>527</v>
      </c>
      <c r="F21" s="303" t="s">
        <v>528</v>
      </c>
      <c r="G21" s="303"/>
      <c r="H21" s="303"/>
      <c r="I21" s="303"/>
      <c r="J21" s="303"/>
      <c r="K21" s="184"/>
    </row>
    <row r="22" spans="2:11" customFormat="1" ht="15" customHeight="1" x14ac:dyDescent="0.2">
      <c r="B22" s="187"/>
      <c r="C22" s="188"/>
      <c r="D22" s="188"/>
      <c r="E22" s="190" t="s">
        <v>529</v>
      </c>
      <c r="F22" s="303" t="s">
        <v>530</v>
      </c>
      <c r="G22" s="303"/>
      <c r="H22" s="303"/>
      <c r="I22" s="303"/>
      <c r="J22" s="303"/>
      <c r="K22" s="184"/>
    </row>
    <row r="23" spans="2:11" customFormat="1" ht="15" customHeight="1" x14ac:dyDescent="0.2">
      <c r="B23" s="187"/>
      <c r="C23" s="188"/>
      <c r="D23" s="188"/>
      <c r="E23" s="190" t="s">
        <v>531</v>
      </c>
      <c r="F23" s="303" t="s">
        <v>532</v>
      </c>
      <c r="G23" s="303"/>
      <c r="H23" s="303"/>
      <c r="I23" s="303"/>
      <c r="J23" s="303"/>
      <c r="K23" s="184"/>
    </row>
    <row r="24" spans="2:11" customFormat="1" ht="12.75" customHeight="1" x14ac:dyDescent="0.2">
      <c r="B24" s="187"/>
      <c r="C24" s="188"/>
      <c r="D24" s="188"/>
      <c r="E24" s="188"/>
      <c r="F24" s="188"/>
      <c r="G24" s="188"/>
      <c r="H24" s="188"/>
      <c r="I24" s="188"/>
      <c r="J24" s="188"/>
      <c r="K24" s="184"/>
    </row>
    <row r="25" spans="2:11" customFormat="1" ht="15" customHeight="1" x14ac:dyDescent="0.2">
      <c r="B25" s="187"/>
      <c r="C25" s="303" t="s">
        <v>533</v>
      </c>
      <c r="D25" s="303"/>
      <c r="E25" s="303"/>
      <c r="F25" s="303"/>
      <c r="G25" s="303"/>
      <c r="H25" s="303"/>
      <c r="I25" s="303"/>
      <c r="J25" s="303"/>
      <c r="K25" s="184"/>
    </row>
    <row r="26" spans="2:11" customFormat="1" ht="15" customHeight="1" x14ac:dyDescent="0.2">
      <c r="B26" s="187"/>
      <c r="C26" s="303" t="s">
        <v>534</v>
      </c>
      <c r="D26" s="303"/>
      <c r="E26" s="303"/>
      <c r="F26" s="303"/>
      <c r="G26" s="303"/>
      <c r="H26" s="303"/>
      <c r="I26" s="303"/>
      <c r="J26" s="303"/>
      <c r="K26" s="184"/>
    </row>
    <row r="27" spans="2:11" customFormat="1" ht="15" customHeight="1" x14ac:dyDescent="0.2">
      <c r="B27" s="187"/>
      <c r="C27" s="186"/>
      <c r="D27" s="303" t="s">
        <v>535</v>
      </c>
      <c r="E27" s="303"/>
      <c r="F27" s="303"/>
      <c r="G27" s="303"/>
      <c r="H27" s="303"/>
      <c r="I27" s="303"/>
      <c r="J27" s="303"/>
      <c r="K27" s="184"/>
    </row>
    <row r="28" spans="2:11" customFormat="1" ht="15" customHeight="1" x14ac:dyDescent="0.2">
      <c r="B28" s="187"/>
      <c r="C28" s="188"/>
      <c r="D28" s="303" t="s">
        <v>536</v>
      </c>
      <c r="E28" s="303"/>
      <c r="F28" s="303"/>
      <c r="G28" s="303"/>
      <c r="H28" s="303"/>
      <c r="I28" s="303"/>
      <c r="J28" s="303"/>
      <c r="K28" s="184"/>
    </row>
    <row r="29" spans="2:11" customFormat="1" ht="12.75" customHeight="1" x14ac:dyDescent="0.2">
      <c r="B29" s="187"/>
      <c r="C29" s="188"/>
      <c r="D29" s="188"/>
      <c r="E29" s="188"/>
      <c r="F29" s="188"/>
      <c r="G29" s="188"/>
      <c r="H29" s="188"/>
      <c r="I29" s="188"/>
      <c r="J29" s="188"/>
      <c r="K29" s="184"/>
    </row>
    <row r="30" spans="2:11" customFormat="1" ht="15" customHeight="1" x14ac:dyDescent="0.2">
      <c r="B30" s="187"/>
      <c r="C30" s="188"/>
      <c r="D30" s="303" t="s">
        <v>537</v>
      </c>
      <c r="E30" s="303"/>
      <c r="F30" s="303"/>
      <c r="G30" s="303"/>
      <c r="H30" s="303"/>
      <c r="I30" s="303"/>
      <c r="J30" s="303"/>
      <c r="K30" s="184"/>
    </row>
    <row r="31" spans="2:11" customFormat="1" ht="15" customHeight="1" x14ac:dyDescent="0.2">
      <c r="B31" s="187"/>
      <c r="C31" s="188"/>
      <c r="D31" s="303" t="s">
        <v>538</v>
      </c>
      <c r="E31" s="303"/>
      <c r="F31" s="303"/>
      <c r="G31" s="303"/>
      <c r="H31" s="303"/>
      <c r="I31" s="303"/>
      <c r="J31" s="303"/>
      <c r="K31" s="184"/>
    </row>
    <row r="32" spans="2:11" customFormat="1" ht="12.75" customHeight="1" x14ac:dyDescent="0.2">
      <c r="B32" s="187"/>
      <c r="C32" s="188"/>
      <c r="D32" s="188"/>
      <c r="E32" s="188"/>
      <c r="F32" s="188"/>
      <c r="G32" s="188"/>
      <c r="H32" s="188"/>
      <c r="I32" s="188"/>
      <c r="J32" s="188"/>
      <c r="K32" s="184"/>
    </row>
    <row r="33" spans="2:11" customFormat="1" ht="15" customHeight="1" x14ac:dyDescent="0.2">
      <c r="B33" s="187"/>
      <c r="C33" s="188"/>
      <c r="D33" s="303" t="s">
        <v>539</v>
      </c>
      <c r="E33" s="303"/>
      <c r="F33" s="303"/>
      <c r="G33" s="303"/>
      <c r="H33" s="303"/>
      <c r="I33" s="303"/>
      <c r="J33" s="303"/>
      <c r="K33" s="184"/>
    </row>
    <row r="34" spans="2:11" customFormat="1" ht="15" customHeight="1" x14ac:dyDescent="0.2">
      <c r="B34" s="187"/>
      <c r="C34" s="188"/>
      <c r="D34" s="303" t="s">
        <v>540</v>
      </c>
      <c r="E34" s="303"/>
      <c r="F34" s="303"/>
      <c r="G34" s="303"/>
      <c r="H34" s="303"/>
      <c r="I34" s="303"/>
      <c r="J34" s="303"/>
      <c r="K34" s="184"/>
    </row>
    <row r="35" spans="2:11" customFormat="1" ht="15" customHeight="1" x14ac:dyDescent="0.2">
      <c r="B35" s="187"/>
      <c r="C35" s="188"/>
      <c r="D35" s="303" t="s">
        <v>541</v>
      </c>
      <c r="E35" s="303"/>
      <c r="F35" s="303"/>
      <c r="G35" s="303"/>
      <c r="H35" s="303"/>
      <c r="I35" s="303"/>
      <c r="J35" s="303"/>
      <c r="K35" s="184"/>
    </row>
    <row r="36" spans="2:11" customFormat="1" ht="15" customHeight="1" x14ac:dyDescent="0.2">
      <c r="B36" s="187"/>
      <c r="C36" s="188"/>
      <c r="D36" s="186"/>
      <c r="E36" s="189" t="s">
        <v>103</v>
      </c>
      <c r="F36" s="186"/>
      <c r="G36" s="303" t="s">
        <v>542</v>
      </c>
      <c r="H36" s="303"/>
      <c r="I36" s="303"/>
      <c r="J36" s="303"/>
      <c r="K36" s="184"/>
    </row>
    <row r="37" spans="2:11" customFormat="1" ht="30.75" customHeight="1" x14ac:dyDescent="0.2">
      <c r="B37" s="187"/>
      <c r="C37" s="188"/>
      <c r="D37" s="186"/>
      <c r="E37" s="189" t="s">
        <v>543</v>
      </c>
      <c r="F37" s="186"/>
      <c r="G37" s="303" t="s">
        <v>544</v>
      </c>
      <c r="H37" s="303"/>
      <c r="I37" s="303"/>
      <c r="J37" s="303"/>
      <c r="K37" s="184"/>
    </row>
    <row r="38" spans="2:11" customFormat="1" ht="15" customHeight="1" x14ac:dyDescent="0.2">
      <c r="B38" s="187"/>
      <c r="C38" s="188"/>
      <c r="D38" s="186"/>
      <c r="E38" s="189" t="s">
        <v>53</v>
      </c>
      <c r="F38" s="186"/>
      <c r="G38" s="303" t="s">
        <v>545</v>
      </c>
      <c r="H38" s="303"/>
      <c r="I38" s="303"/>
      <c r="J38" s="303"/>
      <c r="K38" s="184"/>
    </row>
    <row r="39" spans="2:11" customFormat="1" ht="15" customHeight="1" x14ac:dyDescent="0.2">
      <c r="B39" s="187"/>
      <c r="C39" s="188"/>
      <c r="D39" s="186"/>
      <c r="E39" s="189" t="s">
        <v>54</v>
      </c>
      <c r="F39" s="186"/>
      <c r="G39" s="303" t="s">
        <v>546</v>
      </c>
      <c r="H39" s="303"/>
      <c r="I39" s="303"/>
      <c r="J39" s="303"/>
      <c r="K39" s="184"/>
    </row>
    <row r="40" spans="2:11" customFormat="1" ht="15" customHeight="1" x14ac:dyDescent="0.2">
      <c r="B40" s="187"/>
      <c r="C40" s="188"/>
      <c r="D40" s="186"/>
      <c r="E40" s="189" t="s">
        <v>104</v>
      </c>
      <c r="F40" s="186"/>
      <c r="G40" s="303" t="s">
        <v>547</v>
      </c>
      <c r="H40" s="303"/>
      <c r="I40" s="303"/>
      <c r="J40" s="303"/>
      <c r="K40" s="184"/>
    </row>
    <row r="41" spans="2:11" customFormat="1" ht="15" customHeight="1" x14ac:dyDescent="0.2">
      <c r="B41" s="187"/>
      <c r="C41" s="188"/>
      <c r="D41" s="186"/>
      <c r="E41" s="189" t="s">
        <v>105</v>
      </c>
      <c r="F41" s="186"/>
      <c r="G41" s="303" t="s">
        <v>548</v>
      </c>
      <c r="H41" s="303"/>
      <c r="I41" s="303"/>
      <c r="J41" s="303"/>
      <c r="K41" s="184"/>
    </row>
    <row r="42" spans="2:11" customFormat="1" ht="15" customHeight="1" x14ac:dyDescent="0.2">
      <c r="B42" s="187"/>
      <c r="C42" s="188"/>
      <c r="D42" s="186"/>
      <c r="E42" s="189" t="s">
        <v>549</v>
      </c>
      <c r="F42" s="186"/>
      <c r="G42" s="303" t="s">
        <v>550</v>
      </c>
      <c r="H42" s="303"/>
      <c r="I42" s="303"/>
      <c r="J42" s="303"/>
      <c r="K42" s="184"/>
    </row>
    <row r="43" spans="2:11" customFormat="1" ht="15" customHeight="1" x14ac:dyDescent="0.2">
      <c r="B43" s="187"/>
      <c r="C43" s="188"/>
      <c r="D43" s="186"/>
      <c r="E43" s="189"/>
      <c r="F43" s="186"/>
      <c r="G43" s="303" t="s">
        <v>551</v>
      </c>
      <c r="H43" s="303"/>
      <c r="I43" s="303"/>
      <c r="J43" s="303"/>
      <c r="K43" s="184"/>
    </row>
    <row r="44" spans="2:11" customFormat="1" ht="15" customHeight="1" x14ac:dyDescent="0.2">
      <c r="B44" s="187"/>
      <c r="C44" s="188"/>
      <c r="D44" s="186"/>
      <c r="E44" s="189" t="s">
        <v>552</v>
      </c>
      <c r="F44" s="186"/>
      <c r="G44" s="303" t="s">
        <v>553</v>
      </c>
      <c r="H44" s="303"/>
      <c r="I44" s="303"/>
      <c r="J44" s="303"/>
      <c r="K44" s="184"/>
    </row>
    <row r="45" spans="2:11" customFormat="1" ht="15" customHeight="1" x14ac:dyDescent="0.2">
      <c r="B45" s="187"/>
      <c r="C45" s="188"/>
      <c r="D45" s="186"/>
      <c r="E45" s="189" t="s">
        <v>107</v>
      </c>
      <c r="F45" s="186"/>
      <c r="G45" s="303" t="s">
        <v>554</v>
      </c>
      <c r="H45" s="303"/>
      <c r="I45" s="303"/>
      <c r="J45" s="303"/>
      <c r="K45" s="184"/>
    </row>
    <row r="46" spans="2:11" customFormat="1" ht="12.75" customHeight="1" x14ac:dyDescent="0.2">
      <c r="B46" s="187"/>
      <c r="C46" s="188"/>
      <c r="D46" s="186"/>
      <c r="E46" s="186"/>
      <c r="F46" s="186"/>
      <c r="G46" s="186"/>
      <c r="H46" s="186"/>
      <c r="I46" s="186"/>
      <c r="J46" s="186"/>
      <c r="K46" s="184"/>
    </row>
    <row r="47" spans="2:11" customFormat="1" ht="15" customHeight="1" x14ac:dyDescent="0.2">
      <c r="B47" s="187"/>
      <c r="C47" s="188"/>
      <c r="D47" s="303" t="s">
        <v>555</v>
      </c>
      <c r="E47" s="303"/>
      <c r="F47" s="303"/>
      <c r="G47" s="303"/>
      <c r="H47" s="303"/>
      <c r="I47" s="303"/>
      <c r="J47" s="303"/>
      <c r="K47" s="184"/>
    </row>
    <row r="48" spans="2:11" customFormat="1" ht="15" customHeight="1" x14ac:dyDescent="0.2">
      <c r="B48" s="187"/>
      <c r="C48" s="188"/>
      <c r="D48" s="188"/>
      <c r="E48" s="303" t="s">
        <v>556</v>
      </c>
      <c r="F48" s="303"/>
      <c r="G48" s="303"/>
      <c r="H48" s="303"/>
      <c r="I48" s="303"/>
      <c r="J48" s="303"/>
      <c r="K48" s="184"/>
    </row>
    <row r="49" spans="2:11" customFormat="1" ht="15" customHeight="1" x14ac:dyDescent="0.2">
      <c r="B49" s="187"/>
      <c r="C49" s="188"/>
      <c r="D49" s="188"/>
      <c r="E49" s="303" t="s">
        <v>557</v>
      </c>
      <c r="F49" s="303"/>
      <c r="G49" s="303"/>
      <c r="H49" s="303"/>
      <c r="I49" s="303"/>
      <c r="J49" s="303"/>
      <c r="K49" s="184"/>
    </row>
    <row r="50" spans="2:11" customFormat="1" ht="15" customHeight="1" x14ac:dyDescent="0.2">
      <c r="B50" s="187"/>
      <c r="C50" s="188"/>
      <c r="D50" s="188"/>
      <c r="E50" s="303" t="s">
        <v>558</v>
      </c>
      <c r="F50" s="303"/>
      <c r="G50" s="303"/>
      <c r="H50" s="303"/>
      <c r="I50" s="303"/>
      <c r="J50" s="303"/>
      <c r="K50" s="184"/>
    </row>
    <row r="51" spans="2:11" customFormat="1" ht="15" customHeight="1" x14ac:dyDescent="0.2">
      <c r="B51" s="187"/>
      <c r="C51" s="188"/>
      <c r="D51" s="303" t="s">
        <v>559</v>
      </c>
      <c r="E51" s="303"/>
      <c r="F51" s="303"/>
      <c r="G51" s="303"/>
      <c r="H51" s="303"/>
      <c r="I51" s="303"/>
      <c r="J51" s="303"/>
      <c r="K51" s="184"/>
    </row>
    <row r="52" spans="2:11" customFormat="1" ht="25.5" customHeight="1" x14ac:dyDescent="0.3">
      <c r="B52" s="183"/>
      <c r="C52" s="304" t="s">
        <v>560</v>
      </c>
      <c r="D52" s="304"/>
      <c r="E52" s="304"/>
      <c r="F52" s="304"/>
      <c r="G52" s="304"/>
      <c r="H52" s="304"/>
      <c r="I52" s="304"/>
      <c r="J52" s="304"/>
      <c r="K52" s="184"/>
    </row>
    <row r="53" spans="2:11" customFormat="1" ht="5.25" customHeight="1" x14ac:dyDescent="0.2">
      <c r="B53" s="183"/>
      <c r="C53" s="185"/>
      <c r="D53" s="185"/>
      <c r="E53" s="185"/>
      <c r="F53" s="185"/>
      <c r="G53" s="185"/>
      <c r="H53" s="185"/>
      <c r="I53" s="185"/>
      <c r="J53" s="185"/>
      <c r="K53" s="184"/>
    </row>
    <row r="54" spans="2:11" customFormat="1" ht="15" customHeight="1" x14ac:dyDescent="0.2">
      <c r="B54" s="183"/>
      <c r="C54" s="303" t="s">
        <v>561</v>
      </c>
      <c r="D54" s="303"/>
      <c r="E54" s="303"/>
      <c r="F54" s="303"/>
      <c r="G54" s="303"/>
      <c r="H54" s="303"/>
      <c r="I54" s="303"/>
      <c r="J54" s="303"/>
      <c r="K54" s="184"/>
    </row>
    <row r="55" spans="2:11" customFormat="1" ht="15" customHeight="1" x14ac:dyDescent="0.2">
      <c r="B55" s="183"/>
      <c r="C55" s="303" t="s">
        <v>562</v>
      </c>
      <c r="D55" s="303"/>
      <c r="E55" s="303"/>
      <c r="F55" s="303"/>
      <c r="G55" s="303"/>
      <c r="H55" s="303"/>
      <c r="I55" s="303"/>
      <c r="J55" s="303"/>
      <c r="K55" s="184"/>
    </row>
    <row r="56" spans="2:11" customFormat="1" ht="12.75" customHeight="1" x14ac:dyDescent="0.2">
      <c r="B56" s="183"/>
      <c r="C56" s="186"/>
      <c r="D56" s="186"/>
      <c r="E56" s="186"/>
      <c r="F56" s="186"/>
      <c r="G56" s="186"/>
      <c r="H56" s="186"/>
      <c r="I56" s="186"/>
      <c r="J56" s="186"/>
      <c r="K56" s="184"/>
    </row>
    <row r="57" spans="2:11" customFormat="1" ht="15" customHeight="1" x14ac:dyDescent="0.2">
      <c r="B57" s="183"/>
      <c r="C57" s="303" t="s">
        <v>563</v>
      </c>
      <c r="D57" s="303"/>
      <c r="E57" s="303"/>
      <c r="F57" s="303"/>
      <c r="G57" s="303"/>
      <c r="H57" s="303"/>
      <c r="I57" s="303"/>
      <c r="J57" s="303"/>
      <c r="K57" s="184"/>
    </row>
    <row r="58" spans="2:11" customFormat="1" ht="15" customHeight="1" x14ac:dyDescent="0.2">
      <c r="B58" s="183"/>
      <c r="C58" s="188"/>
      <c r="D58" s="303" t="s">
        <v>564</v>
      </c>
      <c r="E58" s="303"/>
      <c r="F58" s="303"/>
      <c r="G58" s="303"/>
      <c r="H58" s="303"/>
      <c r="I58" s="303"/>
      <c r="J58" s="303"/>
      <c r="K58" s="184"/>
    </row>
    <row r="59" spans="2:11" customFormat="1" ht="15" customHeight="1" x14ac:dyDescent="0.2">
      <c r="B59" s="183"/>
      <c r="C59" s="188"/>
      <c r="D59" s="303" t="s">
        <v>565</v>
      </c>
      <c r="E59" s="303"/>
      <c r="F59" s="303"/>
      <c r="G59" s="303"/>
      <c r="H59" s="303"/>
      <c r="I59" s="303"/>
      <c r="J59" s="303"/>
      <c r="K59" s="184"/>
    </row>
    <row r="60" spans="2:11" customFormat="1" ht="15" customHeight="1" x14ac:dyDescent="0.2">
      <c r="B60" s="183"/>
      <c r="C60" s="188"/>
      <c r="D60" s="303" t="s">
        <v>566</v>
      </c>
      <c r="E60" s="303"/>
      <c r="F60" s="303"/>
      <c r="G60" s="303"/>
      <c r="H60" s="303"/>
      <c r="I60" s="303"/>
      <c r="J60" s="303"/>
      <c r="K60" s="184"/>
    </row>
    <row r="61" spans="2:11" customFormat="1" ht="15" customHeight="1" x14ac:dyDescent="0.2">
      <c r="B61" s="183"/>
      <c r="C61" s="188"/>
      <c r="D61" s="303" t="s">
        <v>567</v>
      </c>
      <c r="E61" s="303"/>
      <c r="F61" s="303"/>
      <c r="G61" s="303"/>
      <c r="H61" s="303"/>
      <c r="I61" s="303"/>
      <c r="J61" s="303"/>
      <c r="K61" s="184"/>
    </row>
    <row r="62" spans="2:11" customFormat="1" ht="15" customHeight="1" x14ac:dyDescent="0.2">
      <c r="B62" s="183"/>
      <c r="C62" s="188"/>
      <c r="D62" s="306" t="s">
        <v>568</v>
      </c>
      <c r="E62" s="306"/>
      <c r="F62" s="306"/>
      <c r="G62" s="306"/>
      <c r="H62" s="306"/>
      <c r="I62" s="306"/>
      <c r="J62" s="306"/>
      <c r="K62" s="184"/>
    </row>
    <row r="63" spans="2:11" customFormat="1" ht="15" customHeight="1" x14ac:dyDescent="0.2">
      <c r="B63" s="183"/>
      <c r="C63" s="188"/>
      <c r="D63" s="303" t="s">
        <v>569</v>
      </c>
      <c r="E63" s="303"/>
      <c r="F63" s="303"/>
      <c r="G63" s="303"/>
      <c r="H63" s="303"/>
      <c r="I63" s="303"/>
      <c r="J63" s="303"/>
      <c r="K63" s="184"/>
    </row>
    <row r="64" spans="2:11" customFormat="1" ht="12.75" customHeight="1" x14ac:dyDescent="0.2">
      <c r="B64" s="183"/>
      <c r="C64" s="188"/>
      <c r="D64" s="188"/>
      <c r="E64" s="191"/>
      <c r="F64" s="188"/>
      <c r="G64" s="188"/>
      <c r="H64" s="188"/>
      <c r="I64" s="188"/>
      <c r="J64" s="188"/>
      <c r="K64" s="184"/>
    </row>
    <row r="65" spans="2:11" customFormat="1" ht="15" customHeight="1" x14ac:dyDescent="0.2">
      <c r="B65" s="183"/>
      <c r="C65" s="188"/>
      <c r="D65" s="303" t="s">
        <v>570</v>
      </c>
      <c r="E65" s="303"/>
      <c r="F65" s="303"/>
      <c r="G65" s="303"/>
      <c r="H65" s="303"/>
      <c r="I65" s="303"/>
      <c r="J65" s="303"/>
      <c r="K65" s="184"/>
    </row>
    <row r="66" spans="2:11" customFormat="1" ht="15" customHeight="1" x14ac:dyDescent="0.2">
      <c r="B66" s="183"/>
      <c r="C66" s="188"/>
      <c r="D66" s="306" t="s">
        <v>571</v>
      </c>
      <c r="E66" s="306"/>
      <c r="F66" s="306"/>
      <c r="G66" s="306"/>
      <c r="H66" s="306"/>
      <c r="I66" s="306"/>
      <c r="J66" s="306"/>
      <c r="K66" s="184"/>
    </row>
    <row r="67" spans="2:11" customFormat="1" ht="15" customHeight="1" x14ac:dyDescent="0.2">
      <c r="B67" s="183"/>
      <c r="C67" s="188"/>
      <c r="D67" s="303" t="s">
        <v>572</v>
      </c>
      <c r="E67" s="303"/>
      <c r="F67" s="303"/>
      <c r="G67" s="303"/>
      <c r="H67" s="303"/>
      <c r="I67" s="303"/>
      <c r="J67" s="303"/>
      <c r="K67" s="184"/>
    </row>
    <row r="68" spans="2:11" customFormat="1" ht="15" customHeight="1" x14ac:dyDescent="0.2">
      <c r="B68" s="183"/>
      <c r="C68" s="188"/>
      <c r="D68" s="303" t="s">
        <v>573</v>
      </c>
      <c r="E68" s="303"/>
      <c r="F68" s="303"/>
      <c r="G68" s="303"/>
      <c r="H68" s="303"/>
      <c r="I68" s="303"/>
      <c r="J68" s="303"/>
      <c r="K68" s="184"/>
    </row>
    <row r="69" spans="2:11" customFormat="1" ht="15" customHeight="1" x14ac:dyDescent="0.2">
      <c r="B69" s="183"/>
      <c r="C69" s="188"/>
      <c r="D69" s="303" t="s">
        <v>574</v>
      </c>
      <c r="E69" s="303"/>
      <c r="F69" s="303"/>
      <c r="G69" s="303"/>
      <c r="H69" s="303"/>
      <c r="I69" s="303"/>
      <c r="J69" s="303"/>
      <c r="K69" s="184"/>
    </row>
    <row r="70" spans="2:11" customFormat="1" ht="15" customHeight="1" x14ac:dyDescent="0.2">
      <c r="B70" s="183"/>
      <c r="C70" s="188"/>
      <c r="D70" s="303" t="s">
        <v>575</v>
      </c>
      <c r="E70" s="303"/>
      <c r="F70" s="303"/>
      <c r="G70" s="303"/>
      <c r="H70" s="303"/>
      <c r="I70" s="303"/>
      <c r="J70" s="303"/>
      <c r="K70" s="184"/>
    </row>
    <row r="71" spans="2:11" customFormat="1" ht="12.75" customHeight="1" x14ac:dyDescent="0.2">
      <c r="B71" s="192"/>
      <c r="C71" s="193"/>
      <c r="D71" s="193"/>
      <c r="E71" s="193"/>
      <c r="F71" s="193"/>
      <c r="G71" s="193"/>
      <c r="H71" s="193"/>
      <c r="I71" s="193"/>
      <c r="J71" s="193"/>
      <c r="K71" s="194"/>
    </row>
    <row r="72" spans="2:11" customFormat="1" ht="18.75" customHeight="1" x14ac:dyDescent="0.2">
      <c r="B72" s="195"/>
      <c r="C72" s="195"/>
      <c r="D72" s="195"/>
      <c r="E72" s="195"/>
      <c r="F72" s="195"/>
      <c r="G72" s="195"/>
      <c r="H72" s="195"/>
      <c r="I72" s="195"/>
      <c r="J72" s="195"/>
      <c r="K72" s="196"/>
    </row>
    <row r="73" spans="2:11" customFormat="1" ht="18.75" customHeight="1" x14ac:dyDescent="0.2">
      <c r="B73" s="196"/>
      <c r="C73" s="196"/>
      <c r="D73" s="196"/>
      <c r="E73" s="196"/>
      <c r="F73" s="196"/>
      <c r="G73" s="196"/>
      <c r="H73" s="196"/>
      <c r="I73" s="196"/>
      <c r="J73" s="196"/>
      <c r="K73" s="196"/>
    </row>
    <row r="74" spans="2:11" customFormat="1" ht="7.5" customHeight="1" x14ac:dyDescent="0.2">
      <c r="B74" s="197"/>
      <c r="C74" s="198"/>
      <c r="D74" s="198"/>
      <c r="E74" s="198"/>
      <c r="F74" s="198"/>
      <c r="G74" s="198"/>
      <c r="H74" s="198"/>
      <c r="I74" s="198"/>
      <c r="J74" s="198"/>
      <c r="K74" s="199"/>
    </row>
    <row r="75" spans="2:11" customFormat="1" ht="45" customHeight="1" x14ac:dyDescent="0.2">
      <c r="B75" s="200"/>
      <c r="C75" s="307" t="s">
        <v>576</v>
      </c>
      <c r="D75" s="307"/>
      <c r="E75" s="307"/>
      <c r="F75" s="307"/>
      <c r="G75" s="307"/>
      <c r="H75" s="307"/>
      <c r="I75" s="307"/>
      <c r="J75" s="307"/>
      <c r="K75" s="201"/>
    </row>
    <row r="76" spans="2:11" customFormat="1" ht="17.25" customHeight="1" x14ac:dyDescent="0.2">
      <c r="B76" s="200"/>
      <c r="C76" s="202" t="s">
        <v>577</v>
      </c>
      <c r="D76" s="202"/>
      <c r="E76" s="202"/>
      <c r="F76" s="202" t="s">
        <v>578</v>
      </c>
      <c r="G76" s="203"/>
      <c r="H76" s="202" t="s">
        <v>54</v>
      </c>
      <c r="I76" s="202" t="s">
        <v>57</v>
      </c>
      <c r="J76" s="202" t="s">
        <v>579</v>
      </c>
      <c r="K76" s="201"/>
    </row>
    <row r="77" spans="2:11" customFormat="1" ht="17.25" customHeight="1" x14ac:dyDescent="0.2">
      <c r="B77" s="200"/>
      <c r="C77" s="204" t="s">
        <v>580</v>
      </c>
      <c r="D77" s="204"/>
      <c r="E77" s="204"/>
      <c r="F77" s="205" t="s">
        <v>581</v>
      </c>
      <c r="G77" s="206"/>
      <c r="H77" s="204"/>
      <c r="I77" s="204"/>
      <c r="J77" s="204" t="s">
        <v>582</v>
      </c>
      <c r="K77" s="201"/>
    </row>
    <row r="78" spans="2:11" customFormat="1" ht="5.25" customHeight="1" x14ac:dyDescent="0.2">
      <c r="B78" s="200"/>
      <c r="C78" s="207"/>
      <c r="D78" s="207"/>
      <c r="E78" s="207"/>
      <c r="F78" s="207"/>
      <c r="G78" s="208"/>
      <c r="H78" s="207"/>
      <c r="I78" s="207"/>
      <c r="J78" s="207"/>
      <c r="K78" s="201"/>
    </row>
    <row r="79" spans="2:11" customFormat="1" ht="15" customHeight="1" x14ac:dyDescent="0.2">
      <c r="B79" s="200"/>
      <c r="C79" s="189" t="s">
        <v>53</v>
      </c>
      <c r="D79" s="209"/>
      <c r="E79" s="209"/>
      <c r="F79" s="210" t="s">
        <v>583</v>
      </c>
      <c r="G79" s="211"/>
      <c r="H79" s="189" t="s">
        <v>584</v>
      </c>
      <c r="I79" s="189" t="s">
        <v>585</v>
      </c>
      <c r="J79" s="189">
        <v>20</v>
      </c>
      <c r="K79" s="201"/>
    </row>
    <row r="80" spans="2:11" customFormat="1" ht="15" customHeight="1" x14ac:dyDescent="0.2">
      <c r="B80" s="200"/>
      <c r="C80" s="189" t="s">
        <v>586</v>
      </c>
      <c r="D80" s="189"/>
      <c r="E80" s="189"/>
      <c r="F80" s="210" t="s">
        <v>583</v>
      </c>
      <c r="G80" s="211"/>
      <c r="H80" s="189" t="s">
        <v>587</v>
      </c>
      <c r="I80" s="189" t="s">
        <v>585</v>
      </c>
      <c r="J80" s="189">
        <v>120</v>
      </c>
      <c r="K80" s="201"/>
    </row>
    <row r="81" spans="2:11" customFormat="1" ht="15" customHeight="1" x14ac:dyDescent="0.2">
      <c r="B81" s="212"/>
      <c r="C81" s="189" t="s">
        <v>588</v>
      </c>
      <c r="D81" s="189"/>
      <c r="E81" s="189"/>
      <c r="F81" s="210" t="s">
        <v>589</v>
      </c>
      <c r="G81" s="211"/>
      <c r="H81" s="189" t="s">
        <v>590</v>
      </c>
      <c r="I81" s="189" t="s">
        <v>585</v>
      </c>
      <c r="J81" s="189">
        <v>50</v>
      </c>
      <c r="K81" s="201"/>
    </row>
    <row r="82" spans="2:11" customFormat="1" ht="15" customHeight="1" x14ac:dyDescent="0.2">
      <c r="B82" s="212"/>
      <c r="C82" s="189" t="s">
        <v>591</v>
      </c>
      <c r="D82" s="189"/>
      <c r="E82" s="189"/>
      <c r="F82" s="210" t="s">
        <v>583</v>
      </c>
      <c r="G82" s="211"/>
      <c r="H82" s="189" t="s">
        <v>592</v>
      </c>
      <c r="I82" s="189" t="s">
        <v>593</v>
      </c>
      <c r="J82" s="189"/>
      <c r="K82" s="201"/>
    </row>
    <row r="83" spans="2:11" customFormat="1" ht="15" customHeight="1" x14ac:dyDescent="0.2">
      <c r="B83" s="212"/>
      <c r="C83" s="189" t="s">
        <v>594</v>
      </c>
      <c r="D83" s="189"/>
      <c r="E83" s="189"/>
      <c r="F83" s="210" t="s">
        <v>589</v>
      </c>
      <c r="G83" s="189"/>
      <c r="H83" s="189" t="s">
        <v>595</v>
      </c>
      <c r="I83" s="189" t="s">
        <v>585</v>
      </c>
      <c r="J83" s="189">
        <v>15</v>
      </c>
      <c r="K83" s="201"/>
    </row>
    <row r="84" spans="2:11" customFormat="1" ht="15" customHeight="1" x14ac:dyDescent="0.2">
      <c r="B84" s="212"/>
      <c r="C84" s="189" t="s">
        <v>596</v>
      </c>
      <c r="D84" s="189"/>
      <c r="E84" s="189"/>
      <c r="F84" s="210" t="s">
        <v>589</v>
      </c>
      <c r="G84" s="189"/>
      <c r="H84" s="189" t="s">
        <v>597</v>
      </c>
      <c r="I84" s="189" t="s">
        <v>585</v>
      </c>
      <c r="J84" s="189">
        <v>15</v>
      </c>
      <c r="K84" s="201"/>
    </row>
    <row r="85" spans="2:11" customFormat="1" ht="15" customHeight="1" x14ac:dyDescent="0.2">
      <c r="B85" s="212"/>
      <c r="C85" s="189" t="s">
        <v>598</v>
      </c>
      <c r="D85" s="189"/>
      <c r="E85" s="189"/>
      <c r="F85" s="210" t="s">
        <v>589</v>
      </c>
      <c r="G85" s="189"/>
      <c r="H85" s="189" t="s">
        <v>599</v>
      </c>
      <c r="I85" s="189" t="s">
        <v>585</v>
      </c>
      <c r="J85" s="189">
        <v>20</v>
      </c>
      <c r="K85" s="201"/>
    </row>
    <row r="86" spans="2:11" customFormat="1" ht="15" customHeight="1" x14ac:dyDescent="0.2">
      <c r="B86" s="212"/>
      <c r="C86" s="189" t="s">
        <v>600</v>
      </c>
      <c r="D86" s="189"/>
      <c r="E86" s="189"/>
      <c r="F86" s="210" t="s">
        <v>589</v>
      </c>
      <c r="G86" s="189"/>
      <c r="H86" s="189" t="s">
        <v>601</v>
      </c>
      <c r="I86" s="189" t="s">
        <v>585</v>
      </c>
      <c r="J86" s="189">
        <v>20</v>
      </c>
      <c r="K86" s="201"/>
    </row>
    <row r="87" spans="2:11" customFormat="1" ht="15" customHeight="1" x14ac:dyDescent="0.2">
      <c r="B87" s="212"/>
      <c r="C87" s="189" t="s">
        <v>602</v>
      </c>
      <c r="D87" s="189"/>
      <c r="E87" s="189"/>
      <c r="F87" s="210" t="s">
        <v>589</v>
      </c>
      <c r="G87" s="211"/>
      <c r="H87" s="189" t="s">
        <v>603</v>
      </c>
      <c r="I87" s="189" t="s">
        <v>585</v>
      </c>
      <c r="J87" s="189">
        <v>50</v>
      </c>
      <c r="K87" s="201"/>
    </row>
    <row r="88" spans="2:11" customFormat="1" ht="15" customHeight="1" x14ac:dyDescent="0.2">
      <c r="B88" s="212"/>
      <c r="C88" s="189" t="s">
        <v>604</v>
      </c>
      <c r="D88" s="189"/>
      <c r="E88" s="189"/>
      <c r="F88" s="210" t="s">
        <v>589</v>
      </c>
      <c r="G88" s="211"/>
      <c r="H88" s="189" t="s">
        <v>605</v>
      </c>
      <c r="I88" s="189" t="s">
        <v>585</v>
      </c>
      <c r="J88" s="189">
        <v>20</v>
      </c>
      <c r="K88" s="201"/>
    </row>
    <row r="89" spans="2:11" customFormat="1" ht="15" customHeight="1" x14ac:dyDescent="0.2">
      <c r="B89" s="212"/>
      <c r="C89" s="189" t="s">
        <v>606</v>
      </c>
      <c r="D89" s="189"/>
      <c r="E89" s="189"/>
      <c r="F89" s="210" t="s">
        <v>589</v>
      </c>
      <c r="G89" s="211"/>
      <c r="H89" s="189" t="s">
        <v>607</v>
      </c>
      <c r="I89" s="189" t="s">
        <v>585</v>
      </c>
      <c r="J89" s="189">
        <v>20</v>
      </c>
      <c r="K89" s="201"/>
    </row>
    <row r="90" spans="2:11" customFormat="1" ht="15" customHeight="1" x14ac:dyDescent="0.2">
      <c r="B90" s="212"/>
      <c r="C90" s="189" t="s">
        <v>608</v>
      </c>
      <c r="D90" s="189"/>
      <c r="E90" s="189"/>
      <c r="F90" s="210" t="s">
        <v>589</v>
      </c>
      <c r="G90" s="211"/>
      <c r="H90" s="189" t="s">
        <v>609</v>
      </c>
      <c r="I90" s="189" t="s">
        <v>585</v>
      </c>
      <c r="J90" s="189">
        <v>50</v>
      </c>
      <c r="K90" s="201"/>
    </row>
    <row r="91" spans="2:11" customFormat="1" ht="15" customHeight="1" x14ac:dyDescent="0.2">
      <c r="B91" s="212"/>
      <c r="C91" s="189" t="s">
        <v>610</v>
      </c>
      <c r="D91" s="189"/>
      <c r="E91" s="189"/>
      <c r="F91" s="210" t="s">
        <v>589</v>
      </c>
      <c r="G91" s="211"/>
      <c r="H91" s="189" t="s">
        <v>610</v>
      </c>
      <c r="I91" s="189" t="s">
        <v>585</v>
      </c>
      <c r="J91" s="189">
        <v>50</v>
      </c>
      <c r="K91" s="201"/>
    </row>
    <row r="92" spans="2:11" customFormat="1" ht="15" customHeight="1" x14ac:dyDescent="0.2">
      <c r="B92" s="212"/>
      <c r="C92" s="189" t="s">
        <v>611</v>
      </c>
      <c r="D92" s="189"/>
      <c r="E92" s="189"/>
      <c r="F92" s="210" t="s">
        <v>589</v>
      </c>
      <c r="G92" s="211"/>
      <c r="H92" s="189" t="s">
        <v>612</v>
      </c>
      <c r="I92" s="189" t="s">
        <v>585</v>
      </c>
      <c r="J92" s="189">
        <v>255</v>
      </c>
      <c r="K92" s="201"/>
    </row>
    <row r="93" spans="2:11" customFormat="1" ht="15" customHeight="1" x14ac:dyDescent="0.2">
      <c r="B93" s="212"/>
      <c r="C93" s="189" t="s">
        <v>613</v>
      </c>
      <c r="D93" s="189"/>
      <c r="E93" s="189"/>
      <c r="F93" s="210" t="s">
        <v>583</v>
      </c>
      <c r="G93" s="211"/>
      <c r="H93" s="189" t="s">
        <v>614</v>
      </c>
      <c r="I93" s="189" t="s">
        <v>615</v>
      </c>
      <c r="J93" s="189"/>
      <c r="K93" s="201"/>
    </row>
    <row r="94" spans="2:11" customFormat="1" ht="15" customHeight="1" x14ac:dyDescent="0.2">
      <c r="B94" s="212"/>
      <c r="C94" s="189" t="s">
        <v>616</v>
      </c>
      <c r="D94" s="189"/>
      <c r="E94" s="189"/>
      <c r="F94" s="210" t="s">
        <v>583</v>
      </c>
      <c r="G94" s="211"/>
      <c r="H94" s="189" t="s">
        <v>617</v>
      </c>
      <c r="I94" s="189" t="s">
        <v>618</v>
      </c>
      <c r="J94" s="189"/>
      <c r="K94" s="201"/>
    </row>
    <row r="95" spans="2:11" customFormat="1" ht="15" customHeight="1" x14ac:dyDescent="0.2">
      <c r="B95" s="212"/>
      <c r="C95" s="189" t="s">
        <v>619</v>
      </c>
      <c r="D95" s="189"/>
      <c r="E95" s="189"/>
      <c r="F95" s="210" t="s">
        <v>583</v>
      </c>
      <c r="G95" s="211"/>
      <c r="H95" s="189" t="s">
        <v>619</v>
      </c>
      <c r="I95" s="189" t="s">
        <v>618</v>
      </c>
      <c r="J95" s="189"/>
      <c r="K95" s="201"/>
    </row>
    <row r="96" spans="2:11" customFormat="1" ht="15" customHeight="1" x14ac:dyDescent="0.2">
      <c r="B96" s="212"/>
      <c r="C96" s="189" t="s">
        <v>38</v>
      </c>
      <c r="D96" s="189"/>
      <c r="E96" s="189"/>
      <c r="F96" s="210" t="s">
        <v>583</v>
      </c>
      <c r="G96" s="211"/>
      <c r="H96" s="189" t="s">
        <v>620</v>
      </c>
      <c r="I96" s="189" t="s">
        <v>618</v>
      </c>
      <c r="J96" s="189"/>
      <c r="K96" s="201"/>
    </row>
    <row r="97" spans="2:11" customFormat="1" ht="15" customHeight="1" x14ac:dyDescent="0.2">
      <c r="B97" s="212"/>
      <c r="C97" s="189" t="s">
        <v>48</v>
      </c>
      <c r="D97" s="189"/>
      <c r="E97" s="189"/>
      <c r="F97" s="210" t="s">
        <v>583</v>
      </c>
      <c r="G97" s="211"/>
      <c r="H97" s="189" t="s">
        <v>621</v>
      </c>
      <c r="I97" s="189" t="s">
        <v>618</v>
      </c>
      <c r="J97" s="189"/>
      <c r="K97" s="201"/>
    </row>
    <row r="98" spans="2:11" customFormat="1" ht="15" customHeight="1" x14ac:dyDescent="0.2">
      <c r="B98" s="213"/>
      <c r="C98" s="214"/>
      <c r="D98" s="214"/>
      <c r="E98" s="214"/>
      <c r="F98" s="214"/>
      <c r="G98" s="214"/>
      <c r="H98" s="214"/>
      <c r="I98" s="214"/>
      <c r="J98" s="214"/>
      <c r="K98" s="215"/>
    </row>
    <row r="99" spans="2:11" customFormat="1" ht="18.75" customHeight="1" x14ac:dyDescent="0.2">
      <c r="B99" s="216"/>
      <c r="C99" s="217"/>
      <c r="D99" s="217"/>
      <c r="E99" s="217"/>
      <c r="F99" s="217"/>
      <c r="G99" s="217"/>
      <c r="H99" s="217"/>
      <c r="I99" s="217"/>
      <c r="J99" s="217"/>
      <c r="K99" s="216"/>
    </row>
    <row r="100" spans="2:11" customFormat="1" ht="18.75" customHeight="1" x14ac:dyDescent="0.2">
      <c r="B100" s="196"/>
      <c r="C100" s="196"/>
      <c r="D100" s="196"/>
      <c r="E100" s="196"/>
      <c r="F100" s="196"/>
      <c r="G100" s="196"/>
      <c r="H100" s="196"/>
      <c r="I100" s="196"/>
      <c r="J100" s="196"/>
      <c r="K100" s="196"/>
    </row>
    <row r="101" spans="2:11" customFormat="1" ht="7.5" customHeight="1" x14ac:dyDescent="0.2">
      <c r="B101" s="197"/>
      <c r="C101" s="198"/>
      <c r="D101" s="198"/>
      <c r="E101" s="198"/>
      <c r="F101" s="198"/>
      <c r="G101" s="198"/>
      <c r="H101" s="198"/>
      <c r="I101" s="198"/>
      <c r="J101" s="198"/>
      <c r="K101" s="199"/>
    </row>
    <row r="102" spans="2:11" customFormat="1" ht="45" customHeight="1" x14ac:dyDescent="0.2">
      <c r="B102" s="200"/>
      <c r="C102" s="307" t="s">
        <v>622</v>
      </c>
      <c r="D102" s="307"/>
      <c r="E102" s="307"/>
      <c r="F102" s="307"/>
      <c r="G102" s="307"/>
      <c r="H102" s="307"/>
      <c r="I102" s="307"/>
      <c r="J102" s="307"/>
      <c r="K102" s="201"/>
    </row>
    <row r="103" spans="2:11" customFormat="1" ht="17.25" customHeight="1" x14ac:dyDescent="0.2">
      <c r="B103" s="200"/>
      <c r="C103" s="202" t="s">
        <v>577</v>
      </c>
      <c r="D103" s="202"/>
      <c r="E103" s="202"/>
      <c r="F103" s="202" t="s">
        <v>578</v>
      </c>
      <c r="G103" s="203"/>
      <c r="H103" s="202" t="s">
        <v>54</v>
      </c>
      <c r="I103" s="202" t="s">
        <v>57</v>
      </c>
      <c r="J103" s="202" t="s">
        <v>579</v>
      </c>
      <c r="K103" s="201"/>
    </row>
    <row r="104" spans="2:11" customFormat="1" ht="17.25" customHeight="1" x14ac:dyDescent="0.2">
      <c r="B104" s="200"/>
      <c r="C104" s="204" t="s">
        <v>580</v>
      </c>
      <c r="D104" s="204"/>
      <c r="E104" s="204"/>
      <c r="F104" s="205" t="s">
        <v>581</v>
      </c>
      <c r="G104" s="206"/>
      <c r="H104" s="204"/>
      <c r="I104" s="204"/>
      <c r="J104" s="204" t="s">
        <v>582</v>
      </c>
      <c r="K104" s="201"/>
    </row>
    <row r="105" spans="2:11" customFormat="1" ht="5.25" customHeight="1" x14ac:dyDescent="0.2">
      <c r="B105" s="200"/>
      <c r="C105" s="202"/>
      <c r="D105" s="202"/>
      <c r="E105" s="202"/>
      <c r="F105" s="202"/>
      <c r="G105" s="218"/>
      <c r="H105" s="202"/>
      <c r="I105" s="202"/>
      <c r="J105" s="202"/>
      <c r="K105" s="201"/>
    </row>
    <row r="106" spans="2:11" customFormat="1" ht="15" customHeight="1" x14ac:dyDescent="0.2">
      <c r="B106" s="200"/>
      <c r="C106" s="189" t="s">
        <v>53</v>
      </c>
      <c r="D106" s="209"/>
      <c r="E106" s="209"/>
      <c r="F106" s="210" t="s">
        <v>583</v>
      </c>
      <c r="G106" s="189"/>
      <c r="H106" s="189" t="s">
        <v>623</v>
      </c>
      <c r="I106" s="189" t="s">
        <v>585</v>
      </c>
      <c r="J106" s="189">
        <v>20</v>
      </c>
      <c r="K106" s="201"/>
    </row>
    <row r="107" spans="2:11" customFormat="1" ht="15" customHeight="1" x14ac:dyDescent="0.2">
      <c r="B107" s="200"/>
      <c r="C107" s="189" t="s">
        <v>586</v>
      </c>
      <c r="D107" s="189"/>
      <c r="E107" s="189"/>
      <c r="F107" s="210" t="s">
        <v>583</v>
      </c>
      <c r="G107" s="189"/>
      <c r="H107" s="189" t="s">
        <v>623</v>
      </c>
      <c r="I107" s="189" t="s">
        <v>585</v>
      </c>
      <c r="J107" s="189">
        <v>120</v>
      </c>
      <c r="K107" s="201"/>
    </row>
    <row r="108" spans="2:11" customFormat="1" ht="15" customHeight="1" x14ac:dyDescent="0.2">
      <c r="B108" s="212"/>
      <c r="C108" s="189" t="s">
        <v>588</v>
      </c>
      <c r="D108" s="189"/>
      <c r="E108" s="189"/>
      <c r="F108" s="210" t="s">
        <v>589</v>
      </c>
      <c r="G108" s="189"/>
      <c r="H108" s="189" t="s">
        <v>623</v>
      </c>
      <c r="I108" s="189" t="s">
        <v>585</v>
      </c>
      <c r="J108" s="189">
        <v>50</v>
      </c>
      <c r="K108" s="201"/>
    </row>
    <row r="109" spans="2:11" customFormat="1" ht="15" customHeight="1" x14ac:dyDescent="0.2">
      <c r="B109" s="212"/>
      <c r="C109" s="189" t="s">
        <v>591</v>
      </c>
      <c r="D109" s="189"/>
      <c r="E109" s="189"/>
      <c r="F109" s="210" t="s">
        <v>583</v>
      </c>
      <c r="G109" s="189"/>
      <c r="H109" s="189" t="s">
        <v>623</v>
      </c>
      <c r="I109" s="189" t="s">
        <v>593</v>
      </c>
      <c r="J109" s="189"/>
      <c r="K109" s="201"/>
    </row>
    <row r="110" spans="2:11" customFormat="1" ht="15" customHeight="1" x14ac:dyDescent="0.2">
      <c r="B110" s="212"/>
      <c r="C110" s="189" t="s">
        <v>602</v>
      </c>
      <c r="D110" s="189"/>
      <c r="E110" s="189"/>
      <c r="F110" s="210" t="s">
        <v>589</v>
      </c>
      <c r="G110" s="189"/>
      <c r="H110" s="189" t="s">
        <v>623</v>
      </c>
      <c r="I110" s="189" t="s">
        <v>585</v>
      </c>
      <c r="J110" s="189">
        <v>50</v>
      </c>
      <c r="K110" s="201"/>
    </row>
    <row r="111" spans="2:11" customFormat="1" ht="15" customHeight="1" x14ac:dyDescent="0.2">
      <c r="B111" s="212"/>
      <c r="C111" s="189" t="s">
        <v>610</v>
      </c>
      <c r="D111" s="189"/>
      <c r="E111" s="189"/>
      <c r="F111" s="210" t="s">
        <v>589</v>
      </c>
      <c r="G111" s="189"/>
      <c r="H111" s="189" t="s">
        <v>623</v>
      </c>
      <c r="I111" s="189" t="s">
        <v>585</v>
      </c>
      <c r="J111" s="189">
        <v>50</v>
      </c>
      <c r="K111" s="201"/>
    </row>
    <row r="112" spans="2:11" customFormat="1" ht="15" customHeight="1" x14ac:dyDescent="0.2">
      <c r="B112" s="212"/>
      <c r="C112" s="189" t="s">
        <v>608</v>
      </c>
      <c r="D112" s="189"/>
      <c r="E112" s="189"/>
      <c r="F112" s="210" t="s">
        <v>589</v>
      </c>
      <c r="G112" s="189"/>
      <c r="H112" s="189" t="s">
        <v>623</v>
      </c>
      <c r="I112" s="189" t="s">
        <v>585</v>
      </c>
      <c r="J112" s="189">
        <v>50</v>
      </c>
      <c r="K112" s="201"/>
    </row>
    <row r="113" spans="2:11" customFormat="1" ht="15" customHeight="1" x14ac:dyDescent="0.2">
      <c r="B113" s="212"/>
      <c r="C113" s="189" t="s">
        <v>53</v>
      </c>
      <c r="D113" s="189"/>
      <c r="E113" s="189"/>
      <c r="F113" s="210" t="s">
        <v>583</v>
      </c>
      <c r="G113" s="189"/>
      <c r="H113" s="189" t="s">
        <v>624</v>
      </c>
      <c r="I113" s="189" t="s">
        <v>585</v>
      </c>
      <c r="J113" s="189">
        <v>20</v>
      </c>
      <c r="K113" s="201"/>
    </row>
    <row r="114" spans="2:11" customFormat="1" ht="15" customHeight="1" x14ac:dyDescent="0.2">
      <c r="B114" s="212"/>
      <c r="C114" s="189" t="s">
        <v>625</v>
      </c>
      <c r="D114" s="189"/>
      <c r="E114" s="189"/>
      <c r="F114" s="210" t="s">
        <v>583</v>
      </c>
      <c r="G114" s="189"/>
      <c r="H114" s="189" t="s">
        <v>626</v>
      </c>
      <c r="I114" s="189" t="s">
        <v>585</v>
      </c>
      <c r="J114" s="189">
        <v>120</v>
      </c>
      <c r="K114" s="201"/>
    </row>
    <row r="115" spans="2:11" customFormat="1" ht="15" customHeight="1" x14ac:dyDescent="0.2">
      <c r="B115" s="212"/>
      <c r="C115" s="189" t="s">
        <v>38</v>
      </c>
      <c r="D115" s="189"/>
      <c r="E115" s="189"/>
      <c r="F115" s="210" t="s">
        <v>583</v>
      </c>
      <c r="G115" s="189"/>
      <c r="H115" s="189" t="s">
        <v>627</v>
      </c>
      <c r="I115" s="189" t="s">
        <v>618</v>
      </c>
      <c r="J115" s="189"/>
      <c r="K115" s="201"/>
    </row>
    <row r="116" spans="2:11" customFormat="1" ht="15" customHeight="1" x14ac:dyDescent="0.2">
      <c r="B116" s="212"/>
      <c r="C116" s="189" t="s">
        <v>48</v>
      </c>
      <c r="D116" s="189"/>
      <c r="E116" s="189"/>
      <c r="F116" s="210" t="s">
        <v>583</v>
      </c>
      <c r="G116" s="189"/>
      <c r="H116" s="189" t="s">
        <v>628</v>
      </c>
      <c r="I116" s="189" t="s">
        <v>618</v>
      </c>
      <c r="J116" s="189"/>
      <c r="K116" s="201"/>
    </row>
    <row r="117" spans="2:11" customFormat="1" ht="15" customHeight="1" x14ac:dyDescent="0.2">
      <c r="B117" s="212"/>
      <c r="C117" s="189" t="s">
        <v>57</v>
      </c>
      <c r="D117" s="189"/>
      <c r="E117" s="189"/>
      <c r="F117" s="210" t="s">
        <v>583</v>
      </c>
      <c r="G117" s="189"/>
      <c r="H117" s="189" t="s">
        <v>629</v>
      </c>
      <c r="I117" s="189" t="s">
        <v>630</v>
      </c>
      <c r="J117" s="189"/>
      <c r="K117" s="201"/>
    </row>
    <row r="118" spans="2:11" customFormat="1" ht="15" customHeight="1" x14ac:dyDescent="0.2">
      <c r="B118" s="213"/>
      <c r="C118" s="219"/>
      <c r="D118" s="219"/>
      <c r="E118" s="219"/>
      <c r="F118" s="219"/>
      <c r="G118" s="219"/>
      <c r="H118" s="219"/>
      <c r="I118" s="219"/>
      <c r="J118" s="219"/>
      <c r="K118" s="215"/>
    </row>
    <row r="119" spans="2:11" customFormat="1" ht="18.75" customHeight="1" x14ac:dyDescent="0.2">
      <c r="B119" s="220"/>
      <c r="C119" s="221"/>
      <c r="D119" s="221"/>
      <c r="E119" s="221"/>
      <c r="F119" s="222"/>
      <c r="G119" s="221"/>
      <c r="H119" s="221"/>
      <c r="I119" s="221"/>
      <c r="J119" s="221"/>
      <c r="K119" s="220"/>
    </row>
    <row r="120" spans="2:11" customFormat="1" ht="18.75" customHeight="1" x14ac:dyDescent="0.2">
      <c r="B120" s="196"/>
      <c r="C120" s="196"/>
      <c r="D120" s="196"/>
      <c r="E120" s="196"/>
      <c r="F120" s="196"/>
      <c r="G120" s="196"/>
      <c r="H120" s="196"/>
      <c r="I120" s="196"/>
      <c r="J120" s="196"/>
      <c r="K120" s="196"/>
    </row>
    <row r="121" spans="2:11" customFormat="1" ht="7.5" customHeight="1" x14ac:dyDescent="0.2">
      <c r="B121" s="223"/>
      <c r="C121" s="224"/>
      <c r="D121" s="224"/>
      <c r="E121" s="224"/>
      <c r="F121" s="224"/>
      <c r="G121" s="224"/>
      <c r="H121" s="224"/>
      <c r="I121" s="224"/>
      <c r="J121" s="224"/>
      <c r="K121" s="225"/>
    </row>
    <row r="122" spans="2:11" customFormat="1" ht="45" customHeight="1" x14ac:dyDescent="0.2">
      <c r="B122" s="226"/>
      <c r="C122" s="305" t="s">
        <v>631</v>
      </c>
      <c r="D122" s="305"/>
      <c r="E122" s="305"/>
      <c r="F122" s="305"/>
      <c r="G122" s="305"/>
      <c r="H122" s="305"/>
      <c r="I122" s="305"/>
      <c r="J122" s="305"/>
      <c r="K122" s="227"/>
    </row>
    <row r="123" spans="2:11" customFormat="1" ht="17.25" customHeight="1" x14ac:dyDescent="0.2">
      <c r="B123" s="228"/>
      <c r="C123" s="202" t="s">
        <v>577</v>
      </c>
      <c r="D123" s="202"/>
      <c r="E123" s="202"/>
      <c r="F123" s="202" t="s">
        <v>578</v>
      </c>
      <c r="G123" s="203"/>
      <c r="H123" s="202" t="s">
        <v>54</v>
      </c>
      <c r="I123" s="202" t="s">
        <v>57</v>
      </c>
      <c r="J123" s="202" t="s">
        <v>579</v>
      </c>
      <c r="K123" s="229"/>
    </row>
    <row r="124" spans="2:11" customFormat="1" ht="17.25" customHeight="1" x14ac:dyDescent="0.2">
      <c r="B124" s="228"/>
      <c r="C124" s="204" t="s">
        <v>580</v>
      </c>
      <c r="D124" s="204"/>
      <c r="E124" s="204"/>
      <c r="F124" s="205" t="s">
        <v>581</v>
      </c>
      <c r="G124" s="206"/>
      <c r="H124" s="204"/>
      <c r="I124" s="204"/>
      <c r="J124" s="204" t="s">
        <v>582</v>
      </c>
      <c r="K124" s="229"/>
    </row>
    <row r="125" spans="2:11" customFormat="1" ht="5.25" customHeight="1" x14ac:dyDescent="0.2">
      <c r="B125" s="230"/>
      <c r="C125" s="207"/>
      <c r="D125" s="207"/>
      <c r="E125" s="207"/>
      <c r="F125" s="207"/>
      <c r="G125" s="231"/>
      <c r="H125" s="207"/>
      <c r="I125" s="207"/>
      <c r="J125" s="207"/>
      <c r="K125" s="232"/>
    </row>
    <row r="126" spans="2:11" customFormat="1" ht="15" customHeight="1" x14ac:dyDescent="0.2">
      <c r="B126" s="230"/>
      <c r="C126" s="189" t="s">
        <v>586</v>
      </c>
      <c r="D126" s="209"/>
      <c r="E126" s="209"/>
      <c r="F126" s="210" t="s">
        <v>583</v>
      </c>
      <c r="G126" s="189"/>
      <c r="H126" s="189" t="s">
        <v>623</v>
      </c>
      <c r="I126" s="189" t="s">
        <v>585</v>
      </c>
      <c r="J126" s="189">
        <v>120</v>
      </c>
      <c r="K126" s="233"/>
    </row>
    <row r="127" spans="2:11" customFormat="1" ht="15" customHeight="1" x14ac:dyDescent="0.2">
      <c r="B127" s="230"/>
      <c r="C127" s="189" t="s">
        <v>632</v>
      </c>
      <c r="D127" s="189"/>
      <c r="E127" s="189"/>
      <c r="F127" s="210" t="s">
        <v>583</v>
      </c>
      <c r="G127" s="189"/>
      <c r="H127" s="189" t="s">
        <v>633</v>
      </c>
      <c r="I127" s="189" t="s">
        <v>585</v>
      </c>
      <c r="J127" s="189" t="s">
        <v>634</v>
      </c>
      <c r="K127" s="233"/>
    </row>
    <row r="128" spans="2:11" customFormat="1" ht="15" customHeight="1" x14ac:dyDescent="0.2">
      <c r="B128" s="230"/>
      <c r="C128" s="189" t="s">
        <v>531</v>
      </c>
      <c r="D128" s="189"/>
      <c r="E128" s="189"/>
      <c r="F128" s="210" t="s">
        <v>583</v>
      </c>
      <c r="G128" s="189"/>
      <c r="H128" s="189" t="s">
        <v>635</v>
      </c>
      <c r="I128" s="189" t="s">
        <v>585</v>
      </c>
      <c r="J128" s="189" t="s">
        <v>634</v>
      </c>
      <c r="K128" s="233"/>
    </row>
    <row r="129" spans="2:11" customFormat="1" ht="15" customHeight="1" x14ac:dyDescent="0.2">
      <c r="B129" s="230"/>
      <c r="C129" s="189" t="s">
        <v>594</v>
      </c>
      <c r="D129" s="189"/>
      <c r="E129" s="189"/>
      <c r="F129" s="210" t="s">
        <v>589</v>
      </c>
      <c r="G129" s="189"/>
      <c r="H129" s="189" t="s">
        <v>595</v>
      </c>
      <c r="I129" s="189" t="s">
        <v>585</v>
      </c>
      <c r="J129" s="189">
        <v>15</v>
      </c>
      <c r="K129" s="233"/>
    </row>
    <row r="130" spans="2:11" customFormat="1" ht="15" customHeight="1" x14ac:dyDescent="0.2">
      <c r="B130" s="230"/>
      <c r="C130" s="189" t="s">
        <v>596</v>
      </c>
      <c r="D130" s="189"/>
      <c r="E130" s="189"/>
      <c r="F130" s="210" t="s">
        <v>589</v>
      </c>
      <c r="G130" s="189"/>
      <c r="H130" s="189" t="s">
        <v>597</v>
      </c>
      <c r="I130" s="189" t="s">
        <v>585</v>
      </c>
      <c r="J130" s="189">
        <v>15</v>
      </c>
      <c r="K130" s="233"/>
    </row>
    <row r="131" spans="2:11" customFormat="1" ht="15" customHeight="1" x14ac:dyDescent="0.2">
      <c r="B131" s="230"/>
      <c r="C131" s="189" t="s">
        <v>598</v>
      </c>
      <c r="D131" s="189"/>
      <c r="E131" s="189"/>
      <c r="F131" s="210" t="s">
        <v>589</v>
      </c>
      <c r="G131" s="189"/>
      <c r="H131" s="189" t="s">
        <v>599</v>
      </c>
      <c r="I131" s="189" t="s">
        <v>585</v>
      </c>
      <c r="J131" s="189">
        <v>20</v>
      </c>
      <c r="K131" s="233"/>
    </row>
    <row r="132" spans="2:11" customFormat="1" ht="15" customHeight="1" x14ac:dyDescent="0.2">
      <c r="B132" s="230"/>
      <c r="C132" s="189" t="s">
        <v>600</v>
      </c>
      <c r="D132" s="189"/>
      <c r="E132" s="189"/>
      <c r="F132" s="210" t="s">
        <v>589</v>
      </c>
      <c r="G132" s="189"/>
      <c r="H132" s="189" t="s">
        <v>601</v>
      </c>
      <c r="I132" s="189" t="s">
        <v>585</v>
      </c>
      <c r="J132" s="189">
        <v>20</v>
      </c>
      <c r="K132" s="233"/>
    </row>
    <row r="133" spans="2:11" customFormat="1" ht="15" customHeight="1" x14ac:dyDescent="0.2">
      <c r="B133" s="230"/>
      <c r="C133" s="189" t="s">
        <v>588</v>
      </c>
      <c r="D133" s="189"/>
      <c r="E133" s="189"/>
      <c r="F133" s="210" t="s">
        <v>589</v>
      </c>
      <c r="G133" s="189"/>
      <c r="H133" s="189" t="s">
        <v>623</v>
      </c>
      <c r="I133" s="189" t="s">
        <v>585</v>
      </c>
      <c r="J133" s="189">
        <v>50</v>
      </c>
      <c r="K133" s="233"/>
    </row>
    <row r="134" spans="2:11" customFormat="1" ht="15" customHeight="1" x14ac:dyDescent="0.2">
      <c r="B134" s="230"/>
      <c r="C134" s="189" t="s">
        <v>602</v>
      </c>
      <c r="D134" s="189"/>
      <c r="E134" s="189"/>
      <c r="F134" s="210" t="s">
        <v>589</v>
      </c>
      <c r="G134" s="189"/>
      <c r="H134" s="189" t="s">
        <v>623</v>
      </c>
      <c r="I134" s="189" t="s">
        <v>585</v>
      </c>
      <c r="J134" s="189">
        <v>50</v>
      </c>
      <c r="K134" s="233"/>
    </row>
    <row r="135" spans="2:11" customFormat="1" ht="15" customHeight="1" x14ac:dyDescent="0.2">
      <c r="B135" s="230"/>
      <c r="C135" s="189" t="s">
        <v>608</v>
      </c>
      <c r="D135" s="189"/>
      <c r="E135" s="189"/>
      <c r="F135" s="210" t="s">
        <v>589</v>
      </c>
      <c r="G135" s="189"/>
      <c r="H135" s="189" t="s">
        <v>623</v>
      </c>
      <c r="I135" s="189" t="s">
        <v>585</v>
      </c>
      <c r="J135" s="189">
        <v>50</v>
      </c>
      <c r="K135" s="233"/>
    </row>
    <row r="136" spans="2:11" customFormat="1" ht="15" customHeight="1" x14ac:dyDescent="0.2">
      <c r="B136" s="230"/>
      <c r="C136" s="189" t="s">
        <v>610</v>
      </c>
      <c r="D136" s="189"/>
      <c r="E136" s="189"/>
      <c r="F136" s="210" t="s">
        <v>589</v>
      </c>
      <c r="G136" s="189"/>
      <c r="H136" s="189" t="s">
        <v>623</v>
      </c>
      <c r="I136" s="189" t="s">
        <v>585</v>
      </c>
      <c r="J136" s="189">
        <v>50</v>
      </c>
      <c r="K136" s="233"/>
    </row>
    <row r="137" spans="2:11" customFormat="1" ht="15" customHeight="1" x14ac:dyDescent="0.2">
      <c r="B137" s="230"/>
      <c r="C137" s="189" t="s">
        <v>611</v>
      </c>
      <c r="D137" s="189"/>
      <c r="E137" s="189"/>
      <c r="F137" s="210" t="s">
        <v>589</v>
      </c>
      <c r="G137" s="189"/>
      <c r="H137" s="189" t="s">
        <v>636</v>
      </c>
      <c r="I137" s="189" t="s">
        <v>585</v>
      </c>
      <c r="J137" s="189">
        <v>255</v>
      </c>
      <c r="K137" s="233"/>
    </row>
    <row r="138" spans="2:11" customFormat="1" ht="15" customHeight="1" x14ac:dyDescent="0.2">
      <c r="B138" s="230"/>
      <c r="C138" s="189" t="s">
        <v>613</v>
      </c>
      <c r="D138" s="189"/>
      <c r="E138" s="189"/>
      <c r="F138" s="210" t="s">
        <v>583</v>
      </c>
      <c r="G138" s="189"/>
      <c r="H138" s="189" t="s">
        <v>637</v>
      </c>
      <c r="I138" s="189" t="s">
        <v>615</v>
      </c>
      <c r="J138" s="189"/>
      <c r="K138" s="233"/>
    </row>
    <row r="139" spans="2:11" customFormat="1" ht="15" customHeight="1" x14ac:dyDescent="0.2">
      <c r="B139" s="230"/>
      <c r="C139" s="189" t="s">
        <v>616</v>
      </c>
      <c r="D139" s="189"/>
      <c r="E139" s="189"/>
      <c r="F139" s="210" t="s">
        <v>583</v>
      </c>
      <c r="G139" s="189"/>
      <c r="H139" s="189" t="s">
        <v>638</v>
      </c>
      <c r="I139" s="189" t="s">
        <v>618</v>
      </c>
      <c r="J139" s="189"/>
      <c r="K139" s="233"/>
    </row>
    <row r="140" spans="2:11" customFormat="1" ht="15" customHeight="1" x14ac:dyDescent="0.2">
      <c r="B140" s="230"/>
      <c r="C140" s="189" t="s">
        <v>619</v>
      </c>
      <c r="D140" s="189"/>
      <c r="E140" s="189"/>
      <c r="F140" s="210" t="s">
        <v>583</v>
      </c>
      <c r="G140" s="189"/>
      <c r="H140" s="189" t="s">
        <v>619</v>
      </c>
      <c r="I140" s="189" t="s">
        <v>618</v>
      </c>
      <c r="J140" s="189"/>
      <c r="K140" s="233"/>
    </row>
    <row r="141" spans="2:11" customFormat="1" ht="15" customHeight="1" x14ac:dyDescent="0.2">
      <c r="B141" s="230"/>
      <c r="C141" s="189" t="s">
        <v>38</v>
      </c>
      <c r="D141" s="189"/>
      <c r="E141" s="189"/>
      <c r="F141" s="210" t="s">
        <v>583</v>
      </c>
      <c r="G141" s="189"/>
      <c r="H141" s="189" t="s">
        <v>639</v>
      </c>
      <c r="I141" s="189" t="s">
        <v>618</v>
      </c>
      <c r="J141" s="189"/>
      <c r="K141" s="233"/>
    </row>
    <row r="142" spans="2:11" customFormat="1" ht="15" customHeight="1" x14ac:dyDescent="0.2">
      <c r="B142" s="230"/>
      <c r="C142" s="189" t="s">
        <v>640</v>
      </c>
      <c r="D142" s="189"/>
      <c r="E142" s="189"/>
      <c r="F142" s="210" t="s">
        <v>583</v>
      </c>
      <c r="G142" s="189"/>
      <c r="H142" s="189" t="s">
        <v>641</v>
      </c>
      <c r="I142" s="189" t="s">
        <v>618</v>
      </c>
      <c r="J142" s="189"/>
      <c r="K142" s="233"/>
    </row>
    <row r="143" spans="2:11" customFormat="1" ht="15" customHeight="1" x14ac:dyDescent="0.2">
      <c r="B143" s="234"/>
      <c r="C143" s="235"/>
      <c r="D143" s="235"/>
      <c r="E143" s="235"/>
      <c r="F143" s="235"/>
      <c r="G143" s="235"/>
      <c r="H143" s="235"/>
      <c r="I143" s="235"/>
      <c r="J143" s="235"/>
      <c r="K143" s="236"/>
    </row>
    <row r="144" spans="2:11" customFormat="1" ht="18.75" customHeight="1" x14ac:dyDescent="0.2">
      <c r="B144" s="221"/>
      <c r="C144" s="221"/>
      <c r="D144" s="221"/>
      <c r="E144" s="221"/>
      <c r="F144" s="222"/>
      <c r="G144" s="221"/>
      <c r="H144" s="221"/>
      <c r="I144" s="221"/>
      <c r="J144" s="221"/>
      <c r="K144" s="221"/>
    </row>
    <row r="145" spans="2:11" customFormat="1" ht="18.75" customHeight="1" x14ac:dyDescent="0.2">
      <c r="B145" s="196"/>
      <c r="C145" s="196"/>
      <c r="D145" s="196"/>
      <c r="E145" s="196"/>
      <c r="F145" s="196"/>
      <c r="G145" s="196"/>
      <c r="H145" s="196"/>
      <c r="I145" s="196"/>
      <c r="J145" s="196"/>
      <c r="K145" s="196"/>
    </row>
    <row r="146" spans="2:11" customFormat="1" ht="7.5" customHeight="1" x14ac:dyDescent="0.2">
      <c r="B146" s="197"/>
      <c r="C146" s="198"/>
      <c r="D146" s="198"/>
      <c r="E146" s="198"/>
      <c r="F146" s="198"/>
      <c r="G146" s="198"/>
      <c r="H146" s="198"/>
      <c r="I146" s="198"/>
      <c r="J146" s="198"/>
      <c r="K146" s="199"/>
    </row>
    <row r="147" spans="2:11" customFormat="1" ht="45" customHeight="1" x14ac:dyDescent="0.2">
      <c r="B147" s="200"/>
      <c r="C147" s="307" t="s">
        <v>642</v>
      </c>
      <c r="D147" s="307"/>
      <c r="E147" s="307"/>
      <c r="F147" s="307"/>
      <c r="G147" s="307"/>
      <c r="H147" s="307"/>
      <c r="I147" s="307"/>
      <c r="J147" s="307"/>
      <c r="K147" s="201"/>
    </row>
    <row r="148" spans="2:11" customFormat="1" ht="17.25" customHeight="1" x14ac:dyDescent="0.2">
      <c r="B148" s="200"/>
      <c r="C148" s="202" t="s">
        <v>577</v>
      </c>
      <c r="D148" s="202"/>
      <c r="E148" s="202"/>
      <c r="F148" s="202" t="s">
        <v>578</v>
      </c>
      <c r="G148" s="203"/>
      <c r="H148" s="202" t="s">
        <v>54</v>
      </c>
      <c r="I148" s="202" t="s">
        <v>57</v>
      </c>
      <c r="J148" s="202" t="s">
        <v>579</v>
      </c>
      <c r="K148" s="201"/>
    </row>
    <row r="149" spans="2:11" customFormat="1" ht="17.25" customHeight="1" x14ac:dyDescent="0.2">
      <c r="B149" s="200"/>
      <c r="C149" s="204" t="s">
        <v>580</v>
      </c>
      <c r="D149" s="204"/>
      <c r="E149" s="204"/>
      <c r="F149" s="205" t="s">
        <v>581</v>
      </c>
      <c r="G149" s="206"/>
      <c r="H149" s="204"/>
      <c r="I149" s="204"/>
      <c r="J149" s="204" t="s">
        <v>582</v>
      </c>
      <c r="K149" s="201"/>
    </row>
    <row r="150" spans="2:11" customFormat="1" ht="5.25" customHeight="1" x14ac:dyDescent="0.2">
      <c r="B150" s="212"/>
      <c r="C150" s="207"/>
      <c r="D150" s="207"/>
      <c r="E150" s="207"/>
      <c r="F150" s="207"/>
      <c r="G150" s="208"/>
      <c r="H150" s="207"/>
      <c r="I150" s="207"/>
      <c r="J150" s="207"/>
      <c r="K150" s="233"/>
    </row>
    <row r="151" spans="2:11" customFormat="1" ht="15" customHeight="1" x14ac:dyDescent="0.2">
      <c r="B151" s="212"/>
      <c r="C151" s="237" t="s">
        <v>586</v>
      </c>
      <c r="D151" s="189"/>
      <c r="E151" s="189"/>
      <c r="F151" s="238" t="s">
        <v>583</v>
      </c>
      <c r="G151" s="189"/>
      <c r="H151" s="237" t="s">
        <v>623</v>
      </c>
      <c r="I151" s="237" t="s">
        <v>585</v>
      </c>
      <c r="J151" s="237">
        <v>120</v>
      </c>
      <c r="K151" s="233"/>
    </row>
    <row r="152" spans="2:11" customFormat="1" ht="15" customHeight="1" x14ac:dyDescent="0.2">
      <c r="B152" s="212"/>
      <c r="C152" s="237" t="s">
        <v>632</v>
      </c>
      <c r="D152" s="189"/>
      <c r="E152" s="189"/>
      <c r="F152" s="238" t="s">
        <v>583</v>
      </c>
      <c r="G152" s="189"/>
      <c r="H152" s="237" t="s">
        <v>643</v>
      </c>
      <c r="I152" s="237" t="s">
        <v>585</v>
      </c>
      <c r="J152" s="237" t="s">
        <v>634</v>
      </c>
      <c r="K152" s="233"/>
    </row>
    <row r="153" spans="2:11" customFormat="1" ht="15" customHeight="1" x14ac:dyDescent="0.2">
      <c r="B153" s="212"/>
      <c r="C153" s="237" t="s">
        <v>531</v>
      </c>
      <c r="D153" s="189"/>
      <c r="E153" s="189"/>
      <c r="F153" s="238" t="s">
        <v>583</v>
      </c>
      <c r="G153" s="189"/>
      <c r="H153" s="237" t="s">
        <v>644</v>
      </c>
      <c r="I153" s="237" t="s">
        <v>585</v>
      </c>
      <c r="J153" s="237" t="s">
        <v>634</v>
      </c>
      <c r="K153" s="233"/>
    </row>
    <row r="154" spans="2:11" customFormat="1" ht="15" customHeight="1" x14ac:dyDescent="0.2">
      <c r="B154" s="212"/>
      <c r="C154" s="237" t="s">
        <v>588</v>
      </c>
      <c r="D154" s="189"/>
      <c r="E154" s="189"/>
      <c r="F154" s="238" t="s">
        <v>589</v>
      </c>
      <c r="G154" s="189"/>
      <c r="H154" s="237" t="s">
        <v>623</v>
      </c>
      <c r="I154" s="237" t="s">
        <v>585</v>
      </c>
      <c r="J154" s="237">
        <v>50</v>
      </c>
      <c r="K154" s="233"/>
    </row>
    <row r="155" spans="2:11" customFormat="1" ht="15" customHeight="1" x14ac:dyDescent="0.2">
      <c r="B155" s="212"/>
      <c r="C155" s="237" t="s">
        <v>591</v>
      </c>
      <c r="D155" s="189"/>
      <c r="E155" s="189"/>
      <c r="F155" s="238" t="s">
        <v>583</v>
      </c>
      <c r="G155" s="189"/>
      <c r="H155" s="237" t="s">
        <v>623</v>
      </c>
      <c r="I155" s="237" t="s">
        <v>593</v>
      </c>
      <c r="J155" s="237"/>
      <c r="K155" s="233"/>
    </row>
    <row r="156" spans="2:11" customFormat="1" ht="15" customHeight="1" x14ac:dyDescent="0.2">
      <c r="B156" s="212"/>
      <c r="C156" s="237" t="s">
        <v>602</v>
      </c>
      <c r="D156" s="189"/>
      <c r="E156" s="189"/>
      <c r="F156" s="238" t="s">
        <v>589</v>
      </c>
      <c r="G156" s="189"/>
      <c r="H156" s="237" t="s">
        <v>623</v>
      </c>
      <c r="I156" s="237" t="s">
        <v>585</v>
      </c>
      <c r="J156" s="237">
        <v>50</v>
      </c>
      <c r="K156" s="233"/>
    </row>
    <row r="157" spans="2:11" customFormat="1" ht="15" customHeight="1" x14ac:dyDescent="0.2">
      <c r="B157" s="212"/>
      <c r="C157" s="237" t="s">
        <v>610</v>
      </c>
      <c r="D157" s="189"/>
      <c r="E157" s="189"/>
      <c r="F157" s="238" t="s">
        <v>589</v>
      </c>
      <c r="G157" s="189"/>
      <c r="H157" s="237" t="s">
        <v>623</v>
      </c>
      <c r="I157" s="237" t="s">
        <v>585</v>
      </c>
      <c r="J157" s="237">
        <v>50</v>
      </c>
      <c r="K157" s="233"/>
    </row>
    <row r="158" spans="2:11" customFormat="1" ht="15" customHeight="1" x14ac:dyDescent="0.2">
      <c r="B158" s="212"/>
      <c r="C158" s="237" t="s">
        <v>608</v>
      </c>
      <c r="D158" s="189"/>
      <c r="E158" s="189"/>
      <c r="F158" s="238" t="s">
        <v>589</v>
      </c>
      <c r="G158" s="189"/>
      <c r="H158" s="237" t="s">
        <v>623</v>
      </c>
      <c r="I158" s="237" t="s">
        <v>585</v>
      </c>
      <c r="J158" s="237">
        <v>50</v>
      </c>
      <c r="K158" s="233"/>
    </row>
    <row r="159" spans="2:11" customFormat="1" ht="15" customHeight="1" x14ac:dyDescent="0.2">
      <c r="B159" s="212"/>
      <c r="C159" s="237" t="s">
        <v>88</v>
      </c>
      <c r="D159" s="189"/>
      <c r="E159" s="189"/>
      <c r="F159" s="238" t="s">
        <v>583</v>
      </c>
      <c r="G159" s="189"/>
      <c r="H159" s="237" t="s">
        <v>645</v>
      </c>
      <c r="I159" s="237" t="s">
        <v>585</v>
      </c>
      <c r="J159" s="237" t="s">
        <v>646</v>
      </c>
      <c r="K159" s="233"/>
    </row>
    <row r="160" spans="2:11" customFormat="1" ht="15" customHeight="1" x14ac:dyDescent="0.2">
      <c r="B160" s="212"/>
      <c r="C160" s="237" t="s">
        <v>647</v>
      </c>
      <c r="D160" s="189"/>
      <c r="E160" s="189"/>
      <c r="F160" s="238" t="s">
        <v>583</v>
      </c>
      <c r="G160" s="189"/>
      <c r="H160" s="237" t="s">
        <v>648</v>
      </c>
      <c r="I160" s="237" t="s">
        <v>618</v>
      </c>
      <c r="J160" s="237"/>
      <c r="K160" s="233"/>
    </row>
    <row r="161" spans="2:11" customFormat="1" ht="15" customHeight="1" x14ac:dyDescent="0.2">
      <c r="B161" s="239"/>
      <c r="C161" s="219"/>
      <c r="D161" s="219"/>
      <c r="E161" s="219"/>
      <c r="F161" s="219"/>
      <c r="G161" s="219"/>
      <c r="H161" s="219"/>
      <c r="I161" s="219"/>
      <c r="J161" s="219"/>
      <c r="K161" s="240"/>
    </row>
    <row r="162" spans="2:11" customFormat="1" ht="18.75" customHeight="1" x14ac:dyDescent="0.2">
      <c r="B162" s="221"/>
      <c r="C162" s="231"/>
      <c r="D162" s="231"/>
      <c r="E162" s="231"/>
      <c r="F162" s="241"/>
      <c r="G162" s="231"/>
      <c r="H162" s="231"/>
      <c r="I162" s="231"/>
      <c r="J162" s="231"/>
      <c r="K162" s="221"/>
    </row>
    <row r="163" spans="2:11" customFormat="1" ht="18.75" customHeight="1" x14ac:dyDescent="0.2">
      <c r="B163" s="196"/>
      <c r="C163" s="196"/>
      <c r="D163" s="196"/>
      <c r="E163" s="196"/>
      <c r="F163" s="196"/>
      <c r="G163" s="196"/>
      <c r="H163" s="196"/>
      <c r="I163" s="196"/>
      <c r="J163" s="196"/>
      <c r="K163" s="196"/>
    </row>
    <row r="164" spans="2:11" customFormat="1" ht="7.5" customHeight="1" x14ac:dyDescent="0.2">
      <c r="B164" s="178"/>
      <c r="C164" s="179"/>
      <c r="D164" s="179"/>
      <c r="E164" s="179"/>
      <c r="F164" s="179"/>
      <c r="G164" s="179"/>
      <c r="H164" s="179"/>
      <c r="I164" s="179"/>
      <c r="J164" s="179"/>
      <c r="K164" s="180"/>
    </row>
    <row r="165" spans="2:11" customFormat="1" ht="45" customHeight="1" x14ac:dyDescent="0.2">
      <c r="B165" s="181"/>
      <c r="C165" s="305" t="s">
        <v>649</v>
      </c>
      <c r="D165" s="305"/>
      <c r="E165" s="305"/>
      <c r="F165" s="305"/>
      <c r="G165" s="305"/>
      <c r="H165" s="305"/>
      <c r="I165" s="305"/>
      <c r="J165" s="305"/>
      <c r="K165" s="182"/>
    </row>
    <row r="166" spans="2:11" customFormat="1" ht="17.25" customHeight="1" x14ac:dyDescent="0.2">
      <c r="B166" s="181"/>
      <c r="C166" s="202" t="s">
        <v>577</v>
      </c>
      <c r="D166" s="202"/>
      <c r="E166" s="202"/>
      <c r="F166" s="202" t="s">
        <v>578</v>
      </c>
      <c r="G166" s="242"/>
      <c r="H166" s="243" t="s">
        <v>54</v>
      </c>
      <c r="I166" s="243" t="s">
        <v>57</v>
      </c>
      <c r="J166" s="202" t="s">
        <v>579</v>
      </c>
      <c r="K166" s="182"/>
    </row>
    <row r="167" spans="2:11" customFormat="1" ht="17.25" customHeight="1" x14ac:dyDescent="0.2">
      <c r="B167" s="183"/>
      <c r="C167" s="204" t="s">
        <v>580</v>
      </c>
      <c r="D167" s="204"/>
      <c r="E167" s="204"/>
      <c r="F167" s="205" t="s">
        <v>581</v>
      </c>
      <c r="G167" s="244"/>
      <c r="H167" s="245"/>
      <c r="I167" s="245"/>
      <c r="J167" s="204" t="s">
        <v>582</v>
      </c>
      <c r="K167" s="184"/>
    </row>
    <row r="168" spans="2:11" customFormat="1" ht="5.25" customHeight="1" x14ac:dyDescent="0.2">
      <c r="B168" s="212"/>
      <c r="C168" s="207"/>
      <c r="D168" s="207"/>
      <c r="E168" s="207"/>
      <c r="F168" s="207"/>
      <c r="G168" s="208"/>
      <c r="H168" s="207"/>
      <c r="I168" s="207"/>
      <c r="J168" s="207"/>
      <c r="K168" s="233"/>
    </row>
    <row r="169" spans="2:11" customFormat="1" ht="15" customHeight="1" x14ac:dyDescent="0.2">
      <c r="B169" s="212"/>
      <c r="C169" s="189" t="s">
        <v>586</v>
      </c>
      <c r="D169" s="189"/>
      <c r="E169" s="189"/>
      <c r="F169" s="210" t="s">
        <v>583</v>
      </c>
      <c r="G169" s="189"/>
      <c r="H169" s="189" t="s">
        <v>623</v>
      </c>
      <c r="I169" s="189" t="s">
        <v>585</v>
      </c>
      <c r="J169" s="189">
        <v>120</v>
      </c>
      <c r="K169" s="233"/>
    </row>
    <row r="170" spans="2:11" customFormat="1" ht="15" customHeight="1" x14ac:dyDescent="0.2">
      <c r="B170" s="212"/>
      <c r="C170" s="189" t="s">
        <v>632</v>
      </c>
      <c r="D170" s="189"/>
      <c r="E170" s="189"/>
      <c r="F170" s="210" t="s">
        <v>583</v>
      </c>
      <c r="G170" s="189"/>
      <c r="H170" s="189" t="s">
        <v>633</v>
      </c>
      <c r="I170" s="189" t="s">
        <v>585</v>
      </c>
      <c r="J170" s="189" t="s">
        <v>634</v>
      </c>
      <c r="K170" s="233"/>
    </row>
    <row r="171" spans="2:11" customFormat="1" ht="15" customHeight="1" x14ac:dyDescent="0.2">
      <c r="B171" s="212"/>
      <c r="C171" s="189" t="s">
        <v>531</v>
      </c>
      <c r="D171" s="189"/>
      <c r="E171" s="189"/>
      <c r="F171" s="210" t="s">
        <v>583</v>
      </c>
      <c r="G171" s="189"/>
      <c r="H171" s="189" t="s">
        <v>650</v>
      </c>
      <c r="I171" s="189" t="s">
        <v>585</v>
      </c>
      <c r="J171" s="189" t="s">
        <v>634</v>
      </c>
      <c r="K171" s="233"/>
    </row>
    <row r="172" spans="2:11" customFormat="1" ht="15" customHeight="1" x14ac:dyDescent="0.2">
      <c r="B172" s="212"/>
      <c r="C172" s="189" t="s">
        <v>588</v>
      </c>
      <c r="D172" s="189"/>
      <c r="E172" s="189"/>
      <c r="F172" s="210" t="s">
        <v>589</v>
      </c>
      <c r="G172" s="189"/>
      <c r="H172" s="189" t="s">
        <v>650</v>
      </c>
      <c r="I172" s="189" t="s">
        <v>585</v>
      </c>
      <c r="J172" s="189">
        <v>50</v>
      </c>
      <c r="K172" s="233"/>
    </row>
    <row r="173" spans="2:11" customFormat="1" ht="15" customHeight="1" x14ac:dyDescent="0.2">
      <c r="B173" s="212"/>
      <c r="C173" s="189" t="s">
        <v>591</v>
      </c>
      <c r="D173" s="189"/>
      <c r="E173" s="189"/>
      <c r="F173" s="210" t="s">
        <v>583</v>
      </c>
      <c r="G173" s="189"/>
      <c r="H173" s="189" t="s">
        <v>650</v>
      </c>
      <c r="I173" s="189" t="s">
        <v>593</v>
      </c>
      <c r="J173" s="189"/>
      <c r="K173" s="233"/>
    </row>
    <row r="174" spans="2:11" customFormat="1" ht="15" customHeight="1" x14ac:dyDescent="0.2">
      <c r="B174" s="212"/>
      <c r="C174" s="189" t="s">
        <v>602</v>
      </c>
      <c r="D174" s="189"/>
      <c r="E174" s="189"/>
      <c r="F174" s="210" t="s">
        <v>589</v>
      </c>
      <c r="G174" s="189"/>
      <c r="H174" s="189" t="s">
        <v>650</v>
      </c>
      <c r="I174" s="189" t="s">
        <v>585</v>
      </c>
      <c r="J174" s="189">
        <v>50</v>
      </c>
      <c r="K174" s="233"/>
    </row>
    <row r="175" spans="2:11" customFormat="1" ht="15" customHeight="1" x14ac:dyDescent="0.2">
      <c r="B175" s="212"/>
      <c r="C175" s="189" t="s">
        <v>610</v>
      </c>
      <c r="D175" s="189"/>
      <c r="E175" s="189"/>
      <c r="F175" s="210" t="s">
        <v>589</v>
      </c>
      <c r="G175" s="189"/>
      <c r="H175" s="189" t="s">
        <v>650</v>
      </c>
      <c r="I175" s="189" t="s">
        <v>585</v>
      </c>
      <c r="J175" s="189">
        <v>50</v>
      </c>
      <c r="K175" s="233"/>
    </row>
    <row r="176" spans="2:11" customFormat="1" ht="15" customHeight="1" x14ac:dyDescent="0.2">
      <c r="B176" s="212"/>
      <c r="C176" s="189" t="s">
        <v>608</v>
      </c>
      <c r="D176" s="189"/>
      <c r="E176" s="189"/>
      <c r="F176" s="210" t="s">
        <v>589</v>
      </c>
      <c r="G176" s="189"/>
      <c r="H176" s="189" t="s">
        <v>650</v>
      </c>
      <c r="I176" s="189" t="s">
        <v>585</v>
      </c>
      <c r="J176" s="189">
        <v>50</v>
      </c>
      <c r="K176" s="233"/>
    </row>
    <row r="177" spans="2:11" customFormat="1" ht="15" customHeight="1" x14ac:dyDescent="0.2">
      <c r="B177" s="212"/>
      <c r="C177" s="189" t="s">
        <v>103</v>
      </c>
      <c r="D177" s="189"/>
      <c r="E177" s="189"/>
      <c r="F177" s="210" t="s">
        <v>583</v>
      </c>
      <c r="G177" s="189"/>
      <c r="H177" s="189" t="s">
        <v>651</v>
      </c>
      <c r="I177" s="189" t="s">
        <v>652</v>
      </c>
      <c r="J177" s="189"/>
      <c r="K177" s="233"/>
    </row>
    <row r="178" spans="2:11" customFormat="1" ht="15" customHeight="1" x14ac:dyDescent="0.2">
      <c r="B178" s="212"/>
      <c r="C178" s="189" t="s">
        <v>57</v>
      </c>
      <c r="D178" s="189"/>
      <c r="E178" s="189"/>
      <c r="F178" s="210" t="s">
        <v>583</v>
      </c>
      <c r="G178" s="189"/>
      <c r="H178" s="189" t="s">
        <v>653</v>
      </c>
      <c r="I178" s="189" t="s">
        <v>654</v>
      </c>
      <c r="J178" s="189">
        <v>1</v>
      </c>
      <c r="K178" s="233"/>
    </row>
    <row r="179" spans="2:11" customFormat="1" ht="15" customHeight="1" x14ac:dyDescent="0.2">
      <c r="B179" s="212"/>
      <c r="C179" s="189" t="s">
        <v>53</v>
      </c>
      <c r="D179" s="189"/>
      <c r="E179" s="189"/>
      <c r="F179" s="210" t="s">
        <v>583</v>
      </c>
      <c r="G179" s="189"/>
      <c r="H179" s="189" t="s">
        <v>655</v>
      </c>
      <c r="I179" s="189" t="s">
        <v>585</v>
      </c>
      <c r="J179" s="189">
        <v>20</v>
      </c>
      <c r="K179" s="233"/>
    </row>
    <row r="180" spans="2:11" customFormat="1" ht="15" customHeight="1" x14ac:dyDescent="0.2">
      <c r="B180" s="212"/>
      <c r="C180" s="189" t="s">
        <v>54</v>
      </c>
      <c r="D180" s="189"/>
      <c r="E180" s="189"/>
      <c r="F180" s="210" t="s">
        <v>583</v>
      </c>
      <c r="G180" s="189"/>
      <c r="H180" s="189" t="s">
        <v>656</v>
      </c>
      <c r="I180" s="189" t="s">
        <v>585</v>
      </c>
      <c r="J180" s="189">
        <v>255</v>
      </c>
      <c r="K180" s="233"/>
    </row>
    <row r="181" spans="2:11" customFormat="1" ht="15" customHeight="1" x14ac:dyDescent="0.2">
      <c r="B181" s="212"/>
      <c r="C181" s="189" t="s">
        <v>104</v>
      </c>
      <c r="D181" s="189"/>
      <c r="E181" s="189"/>
      <c r="F181" s="210" t="s">
        <v>583</v>
      </c>
      <c r="G181" s="189"/>
      <c r="H181" s="189" t="s">
        <v>547</v>
      </c>
      <c r="I181" s="189" t="s">
        <v>585</v>
      </c>
      <c r="J181" s="189">
        <v>10</v>
      </c>
      <c r="K181" s="233"/>
    </row>
    <row r="182" spans="2:11" customFormat="1" ht="15" customHeight="1" x14ac:dyDescent="0.2">
      <c r="B182" s="212"/>
      <c r="C182" s="189" t="s">
        <v>105</v>
      </c>
      <c r="D182" s="189"/>
      <c r="E182" s="189"/>
      <c r="F182" s="210" t="s">
        <v>583</v>
      </c>
      <c r="G182" s="189"/>
      <c r="H182" s="189" t="s">
        <v>657</v>
      </c>
      <c r="I182" s="189" t="s">
        <v>618</v>
      </c>
      <c r="J182" s="189"/>
      <c r="K182" s="233"/>
    </row>
    <row r="183" spans="2:11" customFormat="1" ht="15" customHeight="1" x14ac:dyDescent="0.2">
      <c r="B183" s="212"/>
      <c r="C183" s="189" t="s">
        <v>658</v>
      </c>
      <c r="D183" s="189"/>
      <c r="E183" s="189"/>
      <c r="F183" s="210" t="s">
        <v>583</v>
      </c>
      <c r="G183" s="189"/>
      <c r="H183" s="189" t="s">
        <v>659</v>
      </c>
      <c r="I183" s="189" t="s">
        <v>618</v>
      </c>
      <c r="J183" s="189"/>
      <c r="K183" s="233"/>
    </row>
    <row r="184" spans="2:11" customFormat="1" ht="15" customHeight="1" x14ac:dyDescent="0.2">
      <c r="B184" s="212"/>
      <c r="C184" s="189" t="s">
        <v>647</v>
      </c>
      <c r="D184" s="189"/>
      <c r="E184" s="189"/>
      <c r="F184" s="210" t="s">
        <v>583</v>
      </c>
      <c r="G184" s="189"/>
      <c r="H184" s="189" t="s">
        <v>660</v>
      </c>
      <c r="I184" s="189" t="s">
        <v>618</v>
      </c>
      <c r="J184" s="189"/>
      <c r="K184" s="233"/>
    </row>
    <row r="185" spans="2:11" customFormat="1" ht="15" customHeight="1" x14ac:dyDescent="0.2">
      <c r="B185" s="212"/>
      <c r="C185" s="189" t="s">
        <v>107</v>
      </c>
      <c r="D185" s="189"/>
      <c r="E185" s="189"/>
      <c r="F185" s="210" t="s">
        <v>589</v>
      </c>
      <c r="G185" s="189"/>
      <c r="H185" s="189" t="s">
        <v>661</v>
      </c>
      <c r="I185" s="189" t="s">
        <v>585</v>
      </c>
      <c r="J185" s="189">
        <v>50</v>
      </c>
      <c r="K185" s="233"/>
    </row>
    <row r="186" spans="2:11" customFormat="1" ht="15" customHeight="1" x14ac:dyDescent="0.2">
      <c r="B186" s="212"/>
      <c r="C186" s="189" t="s">
        <v>662</v>
      </c>
      <c r="D186" s="189"/>
      <c r="E186" s="189"/>
      <c r="F186" s="210" t="s">
        <v>589</v>
      </c>
      <c r="G186" s="189"/>
      <c r="H186" s="189" t="s">
        <v>663</v>
      </c>
      <c r="I186" s="189" t="s">
        <v>664</v>
      </c>
      <c r="J186" s="189"/>
      <c r="K186" s="233"/>
    </row>
    <row r="187" spans="2:11" customFormat="1" ht="15" customHeight="1" x14ac:dyDescent="0.2">
      <c r="B187" s="212"/>
      <c r="C187" s="189" t="s">
        <v>665</v>
      </c>
      <c r="D187" s="189"/>
      <c r="E187" s="189"/>
      <c r="F187" s="210" t="s">
        <v>589</v>
      </c>
      <c r="G187" s="189"/>
      <c r="H187" s="189" t="s">
        <v>666</v>
      </c>
      <c r="I187" s="189" t="s">
        <v>664</v>
      </c>
      <c r="J187" s="189"/>
      <c r="K187" s="233"/>
    </row>
    <row r="188" spans="2:11" customFormat="1" ht="15" customHeight="1" x14ac:dyDescent="0.2">
      <c r="B188" s="212"/>
      <c r="C188" s="189" t="s">
        <v>667</v>
      </c>
      <c r="D188" s="189"/>
      <c r="E188" s="189"/>
      <c r="F188" s="210" t="s">
        <v>589</v>
      </c>
      <c r="G188" s="189"/>
      <c r="H188" s="189" t="s">
        <v>668</v>
      </c>
      <c r="I188" s="189" t="s">
        <v>664</v>
      </c>
      <c r="J188" s="189"/>
      <c r="K188" s="233"/>
    </row>
    <row r="189" spans="2:11" customFormat="1" ht="15" customHeight="1" x14ac:dyDescent="0.2">
      <c r="B189" s="212"/>
      <c r="C189" s="246" t="s">
        <v>669</v>
      </c>
      <c r="D189" s="189"/>
      <c r="E189" s="189"/>
      <c r="F189" s="210" t="s">
        <v>589</v>
      </c>
      <c r="G189" s="189"/>
      <c r="H189" s="189" t="s">
        <v>670</v>
      </c>
      <c r="I189" s="189" t="s">
        <v>671</v>
      </c>
      <c r="J189" s="247" t="s">
        <v>672</v>
      </c>
      <c r="K189" s="233"/>
    </row>
    <row r="190" spans="2:11" customFormat="1" ht="15" customHeight="1" x14ac:dyDescent="0.2">
      <c r="B190" s="248"/>
      <c r="C190" s="249" t="s">
        <v>673</v>
      </c>
      <c r="D190" s="250"/>
      <c r="E190" s="250"/>
      <c r="F190" s="251" t="s">
        <v>589</v>
      </c>
      <c r="G190" s="250"/>
      <c r="H190" s="250" t="s">
        <v>674</v>
      </c>
      <c r="I190" s="250" t="s">
        <v>671</v>
      </c>
      <c r="J190" s="252" t="s">
        <v>672</v>
      </c>
      <c r="K190" s="253"/>
    </row>
    <row r="191" spans="2:11" customFormat="1" ht="15" customHeight="1" x14ac:dyDescent="0.2">
      <c r="B191" s="212"/>
      <c r="C191" s="246" t="s">
        <v>42</v>
      </c>
      <c r="D191" s="189"/>
      <c r="E191" s="189"/>
      <c r="F191" s="210" t="s">
        <v>583</v>
      </c>
      <c r="G191" s="189"/>
      <c r="H191" s="186" t="s">
        <v>675</v>
      </c>
      <c r="I191" s="189" t="s">
        <v>676</v>
      </c>
      <c r="J191" s="189"/>
      <c r="K191" s="233"/>
    </row>
    <row r="192" spans="2:11" customFormat="1" ht="15" customHeight="1" x14ac:dyDescent="0.2">
      <c r="B192" s="212"/>
      <c r="C192" s="246" t="s">
        <v>677</v>
      </c>
      <c r="D192" s="189"/>
      <c r="E192" s="189"/>
      <c r="F192" s="210" t="s">
        <v>583</v>
      </c>
      <c r="G192" s="189"/>
      <c r="H192" s="189" t="s">
        <v>678</v>
      </c>
      <c r="I192" s="189" t="s">
        <v>618</v>
      </c>
      <c r="J192" s="189"/>
      <c r="K192" s="233"/>
    </row>
    <row r="193" spans="2:11" customFormat="1" ht="15" customHeight="1" x14ac:dyDescent="0.2">
      <c r="B193" s="212"/>
      <c r="C193" s="246" t="s">
        <v>679</v>
      </c>
      <c r="D193" s="189"/>
      <c r="E193" s="189"/>
      <c r="F193" s="210" t="s">
        <v>583</v>
      </c>
      <c r="G193" s="189"/>
      <c r="H193" s="189" t="s">
        <v>680</v>
      </c>
      <c r="I193" s="189" t="s">
        <v>618</v>
      </c>
      <c r="J193" s="189"/>
      <c r="K193" s="233"/>
    </row>
    <row r="194" spans="2:11" customFormat="1" ht="15" customHeight="1" x14ac:dyDescent="0.2">
      <c r="B194" s="212"/>
      <c r="C194" s="246" t="s">
        <v>681</v>
      </c>
      <c r="D194" s="189"/>
      <c r="E194" s="189"/>
      <c r="F194" s="210" t="s">
        <v>589</v>
      </c>
      <c r="G194" s="189"/>
      <c r="H194" s="189" t="s">
        <v>682</v>
      </c>
      <c r="I194" s="189" t="s">
        <v>618</v>
      </c>
      <c r="J194" s="189"/>
      <c r="K194" s="233"/>
    </row>
    <row r="195" spans="2:11" customFormat="1" ht="15" customHeight="1" x14ac:dyDescent="0.2">
      <c r="B195" s="239"/>
      <c r="C195" s="254"/>
      <c r="D195" s="219"/>
      <c r="E195" s="219"/>
      <c r="F195" s="219"/>
      <c r="G195" s="219"/>
      <c r="H195" s="219"/>
      <c r="I195" s="219"/>
      <c r="J195" s="219"/>
      <c r="K195" s="240"/>
    </row>
    <row r="196" spans="2:11" customFormat="1" ht="18.75" customHeight="1" x14ac:dyDescent="0.2">
      <c r="B196" s="221"/>
      <c r="C196" s="231"/>
      <c r="D196" s="231"/>
      <c r="E196" s="231"/>
      <c r="F196" s="241"/>
      <c r="G196" s="231"/>
      <c r="H196" s="231"/>
      <c r="I196" s="231"/>
      <c r="J196" s="231"/>
      <c r="K196" s="221"/>
    </row>
    <row r="197" spans="2:11" customFormat="1" ht="18.75" customHeight="1" x14ac:dyDescent="0.2">
      <c r="B197" s="221"/>
      <c r="C197" s="231"/>
      <c r="D197" s="231"/>
      <c r="E197" s="231"/>
      <c r="F197" s="241"/>
      <c r="G197" s="231"/>
      <c r="H197" s="231"/>
      <c r="I197" s="231"/>
      <c r="J197" s="231"/>
      <c r="K197" s="221"/>
    </row>
    <row r="198" spans="2:11" customFormat="1" ht="18.75" customHeight="1" x14ac:dyDescent="0.2">
      <c r="B198" s="196"/>
      <c r="C198" s="196"/>
      <c r="D198" s="196"/>
      <c r="E198" s="196"/>
      <c r="F198" s="196"/>
      <c r="G198" s="196"/>
      <c r="H198" s="196"/>
      <c r="I198" s="196"/>
      <c r="J198" s="196"/>
      <c r="K198" s="196"/>
    </row>
    <row r="199" spans="2:11" customFormat="1" ht="13.5" x14ac:dyDescent="0.2">
      <c r="B199" s="178"/>
      <c r="C199" s="179"/>
      <c r="D199" s="179"/>
      <c r="E199" s="179"/>
      <c r="F199" s="179"/>
      <c r="G199" s="179"/>
      <c r="H199" s="179"/>
      <c r="I199" s="179"/>
      <c r="J199" s="179"/>
      <c r="K199" s="180"/>
    </row>
    <row r="200" spans="2:11" customFormat="1" ht="21" x14ac:dyDescent="0.2">
      <c r="B200" s="181"/>
      <c r="C200" s="305" t="s">
        <v>683</v>
      </c>
      <c r="D200" s="305"/>
      <c r="E200" s="305"/>
      <c r="F200" s="305"/>
      <c r="G200" s="305"/>
      <c r="H200" s="305"/>
      <c r="I200" s="305"/>
      <c r="J200" s="305"/>
      <c r="K200" s="182"/>
    </row>
    <row r="201" spans="2:11" customFormat="1" ht="25.5" customHeight="1" x14ac:dyDescent="0.3">
      <c r="B201" s="181"/>
      <c r="C201" s="255" t="s">
        <v>684</v>
      </c>
      <c r="D201" s="255"/>
      <c r="E201" s="255"/>
      <c r="F201" s="255" t="s">
        <v>685</v>
      </c>
      <c r="G201" s="256"/>
      <c r="H201" s="308" t="s">
        <v>686</v>
      </c>
      <c r="I201" s="308"/>
      <c r="J201" s="308"/>
      <c r="K201" s="182"/>
    </row>
    <row r="202" spans="2:11" customFormat="1" ht="5.25" customHeight="1" x14ac:dyDescent="0.2">
      <c r="B202" s="212"/>
      <c r="C202" s="207"/>
      <c r="D202" s="207"/>
      <c r="E202" s="207"/>
      <c r="F202" s="207"/>
      <c r="G202" s="231"/>
      <c r="H202" s="207"/>
      <c r="I202" s="207"/>
      <c r="J202" s="207"/>
      <c r="K202" s="233"/>
    </row>
    <row r="203" spans="2:11" customFormat="1" ht="15" customHeight="1" x14ac:dyDescent="0.2">
      <c r="B203" s="212"/>
      <c r="C203" s="189" t="s">
        <v>676</v>
      </c>
      <c r="D203" s="189"/>
      <c r="E203" s="189"/>
      <c r="F203" s="210" t="s">
        <v>43</v>
      </c>
      <c r="G203" s="189"/>
      <c r="H203" s="309" t="s">
        <v>687</v>
      </c>
      <c r="I203" s="309"/>
      <c r="J203" s="309"/>
      <c r="K203" s="233"/>
    </row>
    <row r="204" spans="2:11" customFormat="1" ht="15" customHeight="1" x14ac:dyDescent="0.2">
      <c r="B204" s="212"/>
      <c r="C204" s="189"/>
      <c r="D204" s="189"/>
      <c r="E204" s="189"/>
      <c r="F204" s="210" t="s">
        <v>44</v>
      </c>
      <c r="G204" s="189"/>
      <c r="H204" s="309" t="s">
        <v>688</v>
      </c>
      <c r="I204" s="309"/>
      <c r="J204" s="309"/>
      <c r="K204" s="233"/>
    </row>
    <row r="205" spans="2:11" customFormat="1" ht="15" customHeight="1" x14ac:dyDescent="0.2">
      <c r="B205" s="212"/>
      <c r="C205" s="189"/>
      <c r="D205" s="189"/>
      <c r="E205" s="189"/>
      <c r="F205" s="210" t="s">
        <v>47</v>
      </c>
      <c r="G205" s="189"/>
      <c r="H205" s="309" t="s">
        <v>689</v>
      </c>
      <c r="I205" s="309"/>
      <c r="J205" s="309"/>
      <c r="K205" s="233"/>
    </row>
    <row r="206" spans="2:11" customFormat="1" ht="15" customHeight="1" x14ac:dyDescent="0.2">
      <c r="B206" s="212"/>
      <c r="C206" s="189"/>
      <c r="D206" s="189"/>
      <c r="E206" s="189"/>
      <c r="F206" s="210" t="s">
        <v>45</v>
      </c>
      <c r="G206" s="189"/>
      <c r="H206" s="309" t="s">
        <v>690</v>
      </c>
      <c r="I206" s="309"/>
      <c r="J206" s="309"/>
      <c r="K206" s="233"/>
    </row>
    <row r="207" spans="2:11" customFormat="1" ht="15" customHeight="1" x14ac:dyDescent="0.2">
      <c r="B207" s="212"/>
      <c r="C207" s="189"/>
      <c r="D207" s="189"/>
      <c r="E207" s="189"/>
      <c r="F207" s="210" t="s">
        <v>46</v>
      </c>
      <c r="G207" s="189"/>
      <c r="H207" s="309" t="s">
        <v>691</v>
      </c>
      <c r="I207" s="309"/>
      <c r="J207" s="309"/>
      <c r="K207" s="233"/>
    </row>
    <row r="208" spans="2:11" customFormat="1" ht="15" customHeight="1" x14ac:dyDescent="0.2">
      <c r="B208" s="212"/>
      <c r="C208" s="189"/>
      <c r="D208" s="189"/>
      <c r="E208" s="189"/>
      <c r="F208" s="210"/>
      <c r="G208" s="189"/>
      <c r="H208" s="189"/>
      <c r="I208" s="189"/>
      <c r="J208" s="189"/>
      <c r="K208" s="233"/>
    </row>
    <row r="209" spans="2:11" customFormat="1" ht="15" customHeight="1" x14ac:dyDescent="0.2">
      <c r="B209" s="212"/>
      <c r="C209" s="189" t="s">
        <v>630</v>
      </c>
      <c r="D209" s="189"/>
      <c r="E209" s="189"/>
      <c r="F209" s="210" t="s">
        <v>79</v>
      </c>
      <c r="G209" s="189"/>
      <c r="H209" s="309" t="s">
        <v>692</v>
      </c>
      <c r="I209" s="309"/>
      <c r="J209" s="309"/>
      <c r="K209" s="233"/>
    </row>
    <row r="210" spans="2:11" customFormat="1" ht="15" customHeight="1" x14ac:dyDescent="0.2">
      <c r="B210" s="212"/>
      <c r="C210" s="189"/>
      <c r="D210" s="189"/>
      <c r="E210" s="189"/>
      <c r="F210" s="210" t="s">
        <v>525</v>
      </c>
      <c r="G210" s="189"/>
      <c r="H210" s="309" t="s">
        <v>526</v>
      </c>
      <c r="I210" s="309"/>
      <c r="J210" s="309"/>
      <c r="K210" s="233"/>
    </row>
    <row r="211" spans="2:11" customFormat="1" ht="15" customHeight="1" x14ac:dyDescent="0.2">
      <c r="B211" s="212"/>
      <c r="C211" s="189"/>
      <c r="D211" s="189"/>
      <c r="E211" s="189"/>
      <c r="F211" s="210" t="s">
        <v>523</v>
      </c>
      <c r="G211" s="189"/>
      <c r="H211" s="309" t="s">
        <v>693</v>
      </c>
      <c r="I211" s="309"/>
      <c r="J211" s="309"/>
      <c r="K211" s="233"/>
    </row>
    <row r="212" spans="2:11" customFormat="1" ht="15" customHeight="1" x14ac:dyDescent="0.2">
      <c r="B212" s="257"/>
      <c r="C212" s="189"/>
      <c r="D212" s="189"/>
      <c r="E212" s="189"/>
      <c r="F212" s="210" t="s">
        <v>527</v>
      </c>
      <c r="G212" s="246"/>
      <c r="H212" s="310" t="s">
        <v>528</v>
      </c>
      <c r="I212" s="310"/>
      <c r="J212" s="310"/>
      <c r="K212" s="258"/>
    </row>
    <row r="213" spans="2:11" customFormat="1" ht="15" customHeight="1" x14ac:dyDescent="0.2">
      <c r="B213" s="257"/>
      <c r="C213" s="189"/>
      <c r="D213" s="189"/>
      <c r="E213" s="189"/>
      <c r="F213" s="210" t="s">
        <v>529</v>
      </c>
      <c r="G213" s="246"/>
      <c r="H213" s="310" t="s">
        <v>694</v>
      </c>
      <c r="I213" s="310"/>
      <c r="J213" s="310"/>
      <c r="K213" s="258"/>
    </row>
    <row r="214" spans="2:11" customFormat="1" ht="15" customHeight="1" x14ac:dyDescent="0.2">
      <c r="B214" s="257"/>
      <c r="C214" s="189"/>
      <c r="D214" s="189"/>
      <c r="E214" s="189"/>
      <c r="F214" s="210"/>
      <c r="G214" s="246"/>
      <c r="H214" s="237"/>
      <c r="I214" s="237"/>
      <c r="J214" s="237"/>
      <c r="K214" s="258"/>
    </row>
    <row r="215" spans="2:11" customFormat="1" ht="15" customHeight="1" x14ac:dyDescent="0.2">
      <c r="B215" s="257"/>
      <c r="C215" s="189" t="s">
        <v>654</v>
      </c>
      <c r="D215" s="189"/>
      <c r="E215" s="189"/>
      <c r="F215" s="210">
        <v>1</v>
      </c>
      <c r="G215" s="246"/>
      <c r="H215" s="310" t="s">
        <v>695</v>
      </c>
      <c r="I215" s="310"/>
      <c r="J215" s="310"/>
      <c r="K215" s="258"/>
    </row>
    <row r="216" spans="2:11" customFormat="1" ht="15" customHeight="1" x14ac:dyDescent="0.2">
      <c r="B216" s="257"/>
      <c r="C216" s="189"/>
      <c r="D216" s="189"/>
      <c r="E216" s="189"/>
      <c r="F216" s="210">
        <v>2</v>
      </c>
      <c r="G216" s="246"/>
      <c r="H216" s="310" t="s">
        <v>696</v>
      </c>
      <c r="I216" s="310"/>
      <c r="J216" s="310"/>
      <c r="K216" s="258"/>
    </row>
    <row r="217" spans="2:11" customFormat="1" ht="15" customHeight="1" x14ac:dyDescent="0.2">
      <c r="B217" s="257"/>
      <c r="C217" s="189"/>
      <c r="D217" s="189"/>
      <c r="E217" s="189"/>
      <c r="F217" s="210">
        <v>3</v>
      </c>
      <c r="G217" s="246"/>
      <c r="H217" s="310" t="s">
        <v>697</v>
      </c>
      <c r="I217" s="310"/>
      <c r="J217" s="310"/>
      <c r="K217" s="258"/>
    </row>
    <row r="218" spans="2:11" customFormat="1" ht="15" customHeight="1" x14ac:dyDescent="0.2">
      <c r="B218" s="257"/>
      <c r="C218" s="189"/>
      <c r="D218" s="189"/>
      <c r="E218" s="189"/>
      <c r="F218" s="210">
        <v>4</v>
      </c>
      <c r="G218" s="246"/>
      <c r="H218" s="310" t="s">
        <v>698</v>
      </c>
      <c r="I218" s="310"/>
      <c r="J218" s="310"/>
      <c r="K218" s="258"/>
    </row>
    <row r="219" spans="2:11" customFormat="1" ht="12.75" customHeight="1" x14ac:dyDescent="0.2">
      <c r="B219" s="259"/>
      <c r="C219" s="260"/>
      <c r="D219" s="260"/>
      <c r="E219" s="260"/>
      <c r="F219" s="260"/>
      <c r="G219" s="260"/>
      <c r="H219" s="260"/>
      <c r="I219" s="260"/>
      <c r="J219" s="260"/>
      <c r="K219" s="26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01 - Lokalita 7</vt:lpstr>
      <vt:lpstr>Pokyny pro vyplnění</vt:lpstr>
      <vt:lpstr>'Rekapitulace stavby'!Názvy_tisku</vt:lpstr>
      <vt:lpstr>'SO 01 - Lokalita 7'!Názvy_tisku</vt:lpstr>
      <vt:lpstr>'Pokyny pro vyplnění'!Oblast_tisku</vt:lpstr>
      <vt:lpstr>'Rekapitulace stavby'!Oblast_tisku</vt:lpstr>
      <vt:lpstr>'SO 01 - Lokalita 7'!Oblast_tisku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Kudláček</dc:creator>
  <cp:lastModifiedBy>Jaroslav Kudláček</cp:lastModifiedBy>
  <dcterms:created xsi:type="dcterms:W3CDTF">2025-12-17T14:25:59Z</dcterms:created>
  <dcterms:modified xsi:type="dcterms:W3CDTF">2025-12-17T14:26:57Z</dcterms:modified>
</cp:coreProperties>
</file>